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8255" windowHeight="2130" activeTab="1"/>
  </bookViews>
  <sheets>
    <sheet name="step1" sheetId="1" r:id="rId1"/>
    <sheet name="step2,3" sheetId="2" r:id="rId2"/>
    <sheet name="利益計算" sheetId="3" r:id="rId3"/>
    <sheet name="ホテルデータ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2" authorId="0">
      <text>
        <r>
          <rPr>
            <b/>
            <sz val="9"/>
            <rFont val="ＭＳ Ｐゴシック"/>
            <family val="3"/>
          </rPr>
          <t>不要な場合は0にする。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<sst xmlns="http://schemas.openxmlformats.org/spreadsheetml/2006/main" count="280" uniqueCount="193">
  <si>
    <t>Step 1.1</t>
  </si>
  <si>
    <t>客室数の設定と延べ床面積の算出</t>
  </si>
  <si>
    <t>客室の設定</t>
  </si>
  <si>
    <t>種類</t>
  </si>
  <si>
    <t>面積</t>
  </si>
  <si>
    <t>数</t>
  </si>
  <si>
    <t>計</t>
  </si>
  <si>
    <t>共用部分への割り当て</t>
  </si>
  <si>
    <t>%</t>
  </si>
  <si>
    <t>面積=</t>
  </si>
  <si>
    <t>管理部分への割り当て</t>
  </si>
  <si>
    <t>空き面積の割り当て</t>
  </si>
  <si>
    <t>付属施設の設計</t>
  </si>
  <si>
    <t>延べ床面積=</t>
  </si>
  <si>
    <t>sqm</t>
  </si>
  <si>
    <t>建物の階層</t>
  </si>
  <si>
    <t>建築面積=</t>
  </si>
  <si>
    <t>利用可能面積=</t>
  </si>
  <si>
    <t>合計(sqm)</t>
  </si>
  <si>
    <t>定員</t>
  </si>
  <si>
    <t>sqm</t>
  </si>
  <si>
    <t>台駐車可能</t>
  </si>
  <si>
    <t>屋内駐車場</t>
  </si>
  <si>
    <t>設置数</t>
  </si>
  <si>
    <t>追加面積</t>
  </si>
  <si>
    <t>延べ床面積=</t>
  </si>
  <si>
    <t>建築面積</t>
  </si>
  <si>
    <t>倍数</t>
  </si>
  <si>
    <t>必要面積=</t>
  </si>
  <si>
    <t>実際の面積</t>
  </si>
  <si>
    <t>基準地価</t>
  </si>
  <si>
    <t>修正</t>
  </si>
  <si>
    <t>条件修正</t>
  </si>
  <si>
    <t>購入価格=</t>
  </si>
  <si>
    <t>Cr</t>
  </si>
  <si>
    <t>MCr</t>
  </si>
  <si>
    <t>step2　用地確保</t>
  </si>
  <si>
    <t>step3 建設</t>
  </si>
  <si>
    <t>sqmあたり建設費=</t>
  </si>
  <si>
    <t>建設費=</t>
  </si>
  <si>
    <t>建設費</t>
  </si>
  <si>
    <t>仕上げ費用</t>
  </si>
  <si>
    <t>sqmあたり仕上げ費=</t>
  </si>
  <si>
    <t>仕上げ費用=</t>
  </si>
  <si>
    <t>ラグジュアリ使用率</t>
  </si>
  <si>
    <t>%</t>
  </si>
  <si>
    <t>追加費用=</t>
  </si>
  <si>
    <t>sqmあたり設備費=</t>
  </si>
  <si>
    <t>電気設備</t>
  </si>
  <si>
    <t>衛生設備</t>
  </si>
  <si>
    <t>通風/換気</t>
  </si>
  <si>
    <t>エレベータ</t>
  </si>
  <si>
    <t>総工費=</t>
  </si>
  <si>
    <t>面積sqm</t>
  </si>
  <si>
    <t>定員</t>
  </si>
  <si>
    <t>客室の種類</t>
  </si>
  <si>
    <t>数</t>
  </si>
  <si>
    <t>修正後の内装費</t>
  </si>
  <si>
    <t>合計</t>
  </si>
  <si>
    <t>内装費と設置費</t>
  </si>
  <si>
    <t>付属施設の設置費</t>
  </si>
  <si>
    <t>種類</t>
  </si>
  <si>
    <t>定員</t>
  </si>
  <si>
    <t>面積</t>
  </si>
  <si>
    <t>設置費/定員</t>
  </si>
  <si>
    <t>設置費/面積</t>
  </si>
  <si>
    <t>設置費</t>
  </si>
  <si>
    <t>合計</t>
  </si>
  <si>
    <t>維持費</t>
  </si>
  <si>
    <t>の比率</t>
  </si>
  <si>
    <t>年維持費</t>
  </si>
  <si>
    <t>所在世界のUWP=</t>
  </si>
  <si>
    <t>大きさ</t>
  </si>
  <si>
    <t>大気</t>
  </si>
  <si>
    <t>水界度</t>
  </si>
  <si>
    <t>人口</t>
  </si>
  <si>
    <t>政治</t>
  </si>
  <si>
    <t>治安</t>
  </si>
  <si>
    <t>16進で入力</t>
  </si>
  <si>
    <t>UWPによる地価修正=</t>
  </si>
  <si>
    <t>追加建設費=</t>
  </si>
  <si>
    <t>Cr</t>
  </si>
  <si>
    <t>容積=</t>
  </si>
  <si>
    <t>一層の高さ=</t>
  </si>
  <si>
    <t>m</t>
  </si>
  <si>
    <t>kl</t>
  </si>
  <si>
    <t>維持費修正</t>
  </si>
  <si>
    <t>種類</t>
  </si>
  <si>
    <t>客室数</t>
  </si>
  <si>
    <t>定員</t>
  </si>
  <si>
    <t>年間稼働率</t>
  </si>
  <si>
    <t>客室経費</t>
  </si>
  <si>
    <t>客一人あたり経費</t>
  </si>
  <si>
    <t>客室年間維持費</t>
  </si>
  <si>
    <t>料金</t>
  </si>
  <si>
    <t>客一人</t>
  </si>
  <si>
    <t>部屋</t>
  </si>
  <si>
    <t>収入</t>
  </si>
  <si>
    <t>支出</t>
  </si>
  <si>
    <t>サービス</t>
  </si>
  <si>
    <t>計画上の来客=</t>
  </si>
  <si>
    <t>材料費=</t>
  </si>
  <si>
    <t>年間の材料費</t>
  </si>
  <si>
    <t>料理の価格</t>
  </si>
  <si>
    <t>人</t>
  </si>
  <si>
    <t>稼働率=</t>
  </si>
  <si>
    <t>作業費率=</t>
  </si>
  <si>
    <t>支出=</t>
  </si>
  <si>
    <t>収入=</t>
  </si>
  <si>
    <t>差し引き</t>
  </si>
  <si>
    <t>カジノ</t>
  </si>
  <si>
    <t>サービス身分度=</t>
  </si>
  <si>
    <t>(←10進数で入力)</t>
  </si>
  <si>
    <t>定員=</t>
  </si>
  <si>
    <t>経費=</t>
  </si>
  <si>
    <t>年間の経費=</t>
  </si>
  <si>
    <t>落ちる金=</t>
  </si>
  <si>
    <t>カジノ税=</t>
  </si>
  <si>
    <t>内装費、設置費合計=</t>
  </si>
  <si>
    <t>人工重力、ぜいたく品など追加費用</t>
  </si>
  <si>
    <t>費用合計=</t>
  </si>
  <si>
    <t>MCr</t>
  </si>
  <si>
    <t>タイプ:</t>
  </si>
  <si>
    <t>敷地面積:</t>
  </si>
  <si>
    <t>価格=</t>
  </si>
  <si>
    <t>固定資産税=</t>
  </si>
  <si>
    <t>借地料=</t>
  </si>
  <si>
    <t>Cr</t>
  </si>
  <si>
    <t xml:space="preserve">延べ床面積: </t>
  </si>
  <si>
    <t>sqm</t>
  </si>
  <si>
    <t>年間維持費=</t>
  </si>
  <si>
    <t>その他費用=</t>
  </si>
  <si>
    <t>合計=</t>
  </si>
  <si>
    <t>客室数:</t>
  </si>
  <si>
    <t>付属施設:</t>
  </si>
  <si>
    <t>従業員数=</t>
  </si>
  <si>
    <t>平均月給=</t>
  </si>
  <si>
    <t>人件費=</t>
  </si>
  <si>
    <t>Cr</t>
  </si>
  <si>
    <t>部屋稼働率</t>
  </si>
  <si>
    <t>合計</t>
  </si>
  <si>
    <t>収入</t>
  </si>
  <si>
    <t>宿泊部門</t>
  </si>
  <si>
    <t>支出</t>
  </si>
  <si>
    <t>レストラン</t>
  </si>
  <si>
    <t>カジノ</t>
  </si>
  <si>
    <t>施設維持費</t>
  </si>
  <si>
    <t>建物維持費</t>
  </si>
  <si>
    <t>固定資産税</t>
  </si>
  <si>
    <t>借地料</t>
  </si>
  <si>
    <t>人件費</t>
  </si>
  <si>
    <t>その他</t>
  </si>
  <si>
    <t>Cr</t>
  </si>
  <si>
    <t>従業員数:</t>
  </si>
  <si>
    <t>人</t>
  </si>
  <si>
    <t>ロボット=</t>
  </si>
  <si>
    <t>特記事項:</t>
  </si>
  <si>
    <t>身分度</t>
  </si>
  <si>
    <t>ホテルのサービス身分度=</t>
  </si>
  <si>
    <t>サービス度</t>
  </si>
  <si>
    <t>TL</t>
  </si>
  <si>
    <t>宇宙港</t>
  </si>
  <si>
    <t>Cr</t>
  </si>
  <si>
    <t>サービス身分度=</t>
  </si>
  <si>
    <t>合計</t>
  </si>
  <si>
    <t>差し引き</t>
  </si>
  <si>
    <t>稼働率修正:</t>
  </si>
  <si>
    <t>地元</t>
  </si>
  <si>
    <t>外世界</t>
  </si>
  <si>
    <t>リピーター</t>
  </si>
  <si>
    <t>お試し乱数1-6</t>
  </si>
  <si>
    <t>基本稼働率=</t>
  </si>
  <si>
    <t>基本稼働率</t>
  </si>
  <si>
    <t>%</t>
  </si>
  <si>
    <t>基本稼働率:</t>
  </si>
  <si>
    <t>Cr</t>
  </si>
  <si>
    <t>ローン</t>
  </si>
  <si>
    <t>ラグジュアリ=</t>
  </si>
  <si>
    <t>%</t>
  </si>
  <si>
    <t>←手入力してください</t>
  </si>
  <si>
    <t>レストラン1</t>
  </si>
  <si>
    <t>レストラン2</t>
  </si>
  <si>
    <t>従業員数=</t>
  </si>
  <si>
    <t>人</t>
  </si>
  <si>
    <t>収入もしくは黒字</t>
  </si>
  <si>
    <t>Cr</t>
  </si>
  <si>
    <t>支出もしくは赤字</t>
  </si>
  <si>
    <t>年間ローン支払い=</t>
  </si>
  <si>
    <t>その他収支1</t>
  </si>
  <si>
    <t>その他収支2</t>
  </si>
  <si>
    <t>光触媒コート</t>
  </si>
  <si>
    <t>固定資産税</t>
  </si>
  <si>
    <t>Cr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</si>
</sst>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Arial"/>
      <family val="2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1"/>
      <color rgb="FF454545"/>
      <name val="Arial"/>
      <family val="2"/>
    </font>
    <font>
      <sz val="9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0" fillId="34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17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9" fontId="0" fillId="34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9" fontId="0" fillId="34" borderId="0" xfId="0" applyNumberFormat="1" applyFill="1" applyAlignment="1">
      <alignment vertical="center"/>
    </xf>
    <xf numFmtId="0" fontId="0" fillId="0" borderId="0" xfId="0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0" xfId="0" applyFill="1" applyAlignment="1">
      <alignment vertical="center"/>
    </xf>
    <xf numFmtId="9" fontId="46" fillId="34" borderId="0" xfId="0" applyNumberFormat="1" applyFont="1" applyFill="1" applyAlignment="1">
      <alignment vertical="center"/>
    </xf>
    <xf numFmtId="0" fontId="0" fillId="35" borderId="11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46" fillId="35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9" fontId="0" fillId="34" borderId="0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9" fontId="0" fillId="34" borderId="20" xfId="0" applyNumberForma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6" sqref="A16"/>
    </sheetView>
  </sheetViews>
  <sheetFormatPr defaultColWidth="9.140625" defaultRowHeight="15"/>
  <cols>
    <col min="4" max="4" width="9.421875" style="0" customWidth="1"/>
  </cols>
  <sheetData>
    <row r="1" spans="1:2" ht="13.5">
      <c r="A1" s="4" t="s">
        <v>0</v>
      </c>
      <c r="B1" s="4" t="s">
        <v>1</v>
      </c>
    </row>
    <row r="3" ht="14.25" thickBot="1">
      <c r="A3" s="4" t="s">
        <v>2</v>
      </c>
    </row>
    <row r="4" spans="1:7" ht="14.25" thickBot="1">
      <c r="A4" s="10" t="s">
        <v>3</v>
      </c>
      <c r="B4" s="10" t="s">
        <v>53</v>
      </c>
      <c r="C4" s="10" t="s">
        <v>5</v>
      </c>
      <c r="D4" s="11" t="s">
        <v>54</v>
      </c>
      <c r="E4" s="11" t="s">
        <v>18</v>
      </c>
      <c r="G4" s="4" t="s">
        <v>7</v>
      </c>
    </row>
    <row r="5" spans="1:10" ht="13.5">
      <c r="A5" s="8"/>
      <c r="B5" s="8"/>
      <c r="C5" s="8"/>
      <c r="D5" s="8"/>
      <c r="E5" s="9">
        <f>+B5*C5</f>
        <v>0</v>
      </c>
      <c r="G5" s="3">
        <v>5</v>
      </c>
      <c r="H5" t="s">
        <v>8</v>
      </c>
      <c r="I5" t="s">
        <v>9</v>
      </c>
      <c r="J5" s="6">
        <f>+E20*G5/100</f>
        <v>0</v>
      </c>
    </row>
    <row r="6" spans="1:10" ht="13.5">
      <c r="A6" s="2"/>
      <c r="B6" s="2"/>
      <c r="C6" s="2"/>
      <c r="D6" s="2"/>
      <c r="E6" s="1">
        <f aca="true" t="shared" si="0" ref="E6:E19">+B6*C6</f>
        <v>0</v>
      </c>
      <c r="J6" s="6"/>
    </row>
    <row r="7" spans="1:10" ht="13.5">
      <c r="A7" s="2"/>
      <c r="B7" s="2"/>
      <c r="C7" s="2"/>
      <c r="D7" s="2"/>
      <c r="E7" s="1">
        <f t="shared" si="0"/>
        <v>0</v>
      </c>
      <c r="G7" s="4" t="s">
        <v>10</v>
      </c>
      <c r="J7" s="6"/>
    </row>
    <row r="8" spans="1:10" ht="13.5">
      <c r="A8" s="2"/>
      <c r="B8" s="2"/>
      <c r="C8" s="2"/>
      <c r="D8" s="2"/>
      <c r="E8" s="1">
        <f t="shared" si="0"/>
        <v>0</v>
      </c>
      <c r="G8" s="3">
        <v>5</v>
      </c>
      <c r="H8" t="s">
        <v>8</v>
      </c>
      <c r="I8" t="s">
        <v>9</v>
      </c>
      <c r="J8" s="6">
        <f>+$E$20*G8/100</f>
        <v>0</v>
      </c>
    </row>
    <row r="9" spans="1:10" ht="13.5">
      <c r="A9" s="2"/>
      <c r="B9" s="2"/>
      <c r="C9" s="2"/>
      <c r="D9" s="2"/>
      <c r="E9" s="1">
        <f t="shared" si="0"/>
        <v>0</v>
      </c>
      <c r="J9" s="6"/>
    </row>
    <row r="10" spans="1:10" ht="13.5">
      <c r="A10" s="2"/>
      <c r="B10" s="2"/>
      <c r="C10" s="2"/>
      <c r="D10" s="2"/>
      <c r="E10" s="1">
        <f t="shared" si="0"/>
        <v>0</v>
      </c>
      <c r="G10" s="4" t="s">
        <v>11</v>
      </c>
      <c r="J10" s="6"/>
    </row>
    <row r="11" spans="1:10" ht="13.5">
      <c r="A11" s="2"/>
      <c r="B11" s="2"/>
      <c r="C11" s="2"/>
      <c r="D11" s="2"/>
      <c r="E11" s="1">
        <f t="shared" si="0"/>
        <v>0</v>
      </c>
      <c r="G11" s="3">
        <v>5</v>
      </c>
      <c r="H11" t="s">
        <v>8</v>
      </c>
      <c r="I11" t="s">
        <v>9</v>
      </c>
      <c r="J11" s="6">
        <f>+$E$20*G11/100</f>
        <v>0</v>
      </c>
    </row>
    <row r="12" spans="1:5" ht="13.5">
      <c r="A12" s="2"/>
      <c r="B12" s="2"/>
      <c r="C12" s="2"/>
      <c r="D12" s="2"/>
      <c r="E12" s="1">
        <f t="shared" si="0"/>
        <v>0</v>
      </c>
    </row>
    <row r="13" spans="1:5" ht="13.5">
      <c r="A13" s="2"/>
      <c r="B13" s="2"/>
      <c r="C13" s="2"/>
      <c r="D13" s="2"/>
      <c r="E13" s="1">
        <f t="shared" si="0"/>
        <v>0</v>
      </c>
    </row>
    <row r="14" spans="1:10" ht="13.5">
      <c r="A14" s="2"/>
      <c r="B14" s="2"/>
      <c r="C14" s="2"/>
      <c r="D14" s="2"/>
      <c r="E14" s="1">
        <f t="shared" si="0"/>
        <v>0</v>
      </c>
      <c r="G14" t="s">
        <v>13</v>
      </c>
      <c r="I14" s="6">
        <f>+E20+J5+J8+J11</f>
        <v>0</v>
      </c>
      <c r="J14" t="s">
        <v>14</v>
      </c>
    </row>
    <row r="15" spans="1:8" ht="13.5">
      <c r="A15" s="2"/>
      <c r="B15" s="2"/>
      <c r="C15" s="2"/>
      <c r="D15" s="2"/>
      <c r="E15" s="1">
        <f t="shared" si="0"/>
        <v>0</v>
      </c>
      <c r="G15" s="7" t="s">
        <v>15</v>
      </c>
      <c r="H15" s="3">
        <v>1</v>
      </c>
    </row>
    <row r="16" spans="1:10" ht="13.5">
      <c r="A16" s="2"/>
      <c r="B16" s="2"/>
      <c r="C16" s="2"/>
      <c r="D16" s="2"/>
      <c r="E16" s="1">
        <f t="shared" si="0"/>
        <v>0</v>
      </c>
      <c r="H16" t="s">
        <v>16</v>
      </c>
      <c r="I16">
        <f>+I14/H15</f>
        <v>0</v>
      </c>
      <c r="J16" t="s">
        <v>14</v>
      </c>
    </row>
    <row r="17" spans="1:9" ht="13.5">
      <c r="A17" s="2"/>
      <c r="B17" s="2"/>
      <c r="C17" s="2"/>
      <c r="D17" s="2"/>
      <c r="E17" s="1">
        <f t="shared" si="0"/>
        <v>0</v>
      </c>
      <c r="G17" t="s">
        <v>83</v>
      </c>
      <c r="H17" s="3"/>
      <c r="I17" t="s">
        <v>84</v>
      </c>
    </row>
    <row r="18" spans="1:10" ht="13.5">
      <c r="A18" s="2"/>
      <c r="B18" s="2"/>
      <c r="C18" s="2"/>
      <c r="D18" s="2"/>
      <c r="E18" s="1">
        <f t="shared" si="0"/>
        <v>0</v>
      </c>
      <c r="H18" t="s">
        <v>82</v>
      </c>
      <c r="I18">
        <f>+I14*H17</f>
        <v>0</v>
      </c>
      <c r="J18" t="s">
        <v>85</v>
      </c>
    </row>
    <row r="19" spans="1:5" ht="13.5">
      <c r="A19" s="2"/>
      <c r="B19" s="2"/>
      <c r="C19" s="2"/>
      <c r="D19" s="2"/>
      <c r="E19" s="1">
        <f t="shared" si="0"/>
        <v>0</v>
      </c>
    </row>
    <row r="20" spans="3:6" ht="13.5">
      <c r="C20" t="s">
        <v>6</v>
      </c>
      <c r="E20" s="5">
        <f>+SUM(E5:E19)</f>
        <v>0</v>
      </c>
      <c r="F20" t="s">
        <v>14</v>
      </c>
    </row>
    <row r="23" spans="1:7" ht="14.25" thickBot="1">
      <c r="A23" s="4" t="s">
        <v>12</v>
      </c>
      <c r="C23" t="s">
        <v>17</v>
      </c>
      <c r="E23" s="6">
        <f>+J5-(E20*0.05)-D40</f>
        <v>0</v>
      </c>
      <c r="G23" t="s">
        <v>22</v>
      </c>
    </row>
    <row r="24" spans="1:10" ht="14.25" thickBot="1">
      <c r="A24" s="64" t="s">
        <v>3</v>
      </c>
      <c r="B24" s="65"/>
      <c r="C24" s="10" t="s">
        <v>19</v>
      </c>
      <c r="D24" s="11" t="s">
        <v>4</v>
      </c>
      <c r="G24" t="s">
        <v>23</v>
      </c>
      <c r="H24" s="3"/>
      <c r="I24" s="6">
        <f>+I16*H24</f>
        <v>0</v>
      </c>
      <c r="J24" t="s">
        <v>20</v>
      </c>
    </row>
    <row r="25" spans="1:10" ht="13.5">
      <c r="A25" s="63"/>
      <c r="B25" s="63"/>
      <c r="C25" s="8"/>
      <c r="D25" s="8"/>
      <c r="I25" s="6">
        <f>+I24/30</f>
        <v>0</v>
      </c>
      <c r="J25" t="s">
        <v>21</v>
      </c>
    </row>
    <row r="26" spans="1:10" ht="13.5">
      <c r="A26" s="63"/>
      <c r="B26" s="63"/>
      <c r="C26" s="2"/>
      <c r="D26" s="2"/>
      <c r="H26" t="s">
        <v>24</v>
      </c>
      <c r="I26">
        <f>+I24*H24</f>
        <v>0</v>
      </c>
      <c r="J26" t="s">
        <v>20</v>
      </c>
    </row>
    <row r="27" spans="1:4" ht="13.5">
      <c r="A27" s="63"/>
      <c r="B27" s="63"/>
      <c r="C27" s="2"/>
      <c r="D27" s="2"/>
    </row>
    <row r="28" spans="1:10" ht="13.5">
      <c r="A28" s="63"/>
      <c r="B28" s="63"/>
      <c r="C28" s="2"/>
      <c r="D28" s="2"/>
      <c r="G28" s="12" t="s">
        <v>25</v>
      </c>
      <c r="I28" s="6">
        <f>+I26+I14</f>
        <v>0</v>
      </c>
      <c r="J28" t="s">
        <v>20</v>
      </c>
    </row>
    <row r="29" spans="1:9" ht="13.5">
      <c r="A29" s="63"/>
      <c r="B29" s="63"/>
      <c r="C29" s="2"/>
      <c r="D29" s="2"/>
      <c r="G29" t="s">
        <v>83</v>
      </c>
      <c r="H29" s="6">
        <f>+H17</f>
        <v>0</v>
      </c>
      <c r="I29" t="s">
        <v>84</v>
      </c>
    </row>
    <row r="30" spans="1:10" ht="13.5">
      <c r="A30" s="63"/>
      <c r="B30" s="63"/>
      <c r="C30" s="2"/>
      <c r="D30" s="2"/>
      <c r="H30" t="s">
        <v>82</v>
      </c>
      <c r="I30" s="6">
        <f>+I28*H29</f>
        <v>0</v>
      </c>
      <c r="J30" t="s">
        <v>85</v>
      </c>
    </row>
    <row r="31" spans="1:4" ht="13.5">
      <c r="A31" s="63"/>
      <c r="B31" s="63"/>
      <c r="C31" s="2"/>
      <c r="D31" s="2"/>
    </row>
    <row r="32" spans="1:4" ht="13.5">
      <c r="A32" s="63"/>
      <c r="B32" s="63"/>
      <c r="C32" s="2"/>
      <c r="D32" s="2"/>
    </row>
    <row r="33" spans="1:4" ht="13.5">
      <c r="A33" s="63"/>
      <c r="B33" s="63"/>
      <c r="C33" s="2"/>
      <c r="D33" s="2"/>
    </row>
    <row r="34" spans="1:4" ht="13.5">
      <c r="A34" s="63"/>
      <c r="B34" s="63"/>
      <c r="C34" s="2"/>
      <c r="D34" s="2"/>
    </row>
    <row r="35" spans="1:4" ht="13.5">
      <c r="A35" s="63"/>
      <c r="B35" s="63"/>
      <c r="C35" s="2"/>
      <c r="D35" s="2"/>
    </row>
    <row r="36" spans="1:4" ht="13.5">
      <c r="A36" s="63"/>
      <c r="B36" s="63"/>
      <c r="C36" s="2"/>
      <c r="D36" s="2"/>
    </row>
    <row r="37" spans="1:4" ht="13.5">
      <c r="A37" s="63"/>
      <c r="B37" s="63"/>
      <c r="C37" s="2"/>
      <c r="D37" s="2"/>
    </row>
    <row r="38" spans="1:4" ht="13.5">
      <c r="A38" s="63"/>
      <c r="B38" s="63"/>
      <c r="C38" s="2"/>
      <c r="D38" s="2"/>
    </row>
    <row r="39" spans="1:4" ht="13.5">
      <c r="A39" s="63"/>
      <c r="B39" s="63"/>
      <c r="C39" s="2"/>
      <c r="D39" s="2"/>
    </row>
    <row r="40" spans="3:5" ht="13.5">
      <c r="C40" t="s">
        <v>6</v>
      </c>
      <c r="D40" s="5">
        <f>+SUM(D25:D39)</f>
        <v>0</v>
      </c>
      <c r="E40" t="s">
        <v>14</v>
      </c>
    </row>
  </sheetData>
  <sheetProtection/>
  <mergeCells count="16">
    <mergeCell ref="A29:B29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7">
      <selection activeCell="F39" sqref="F39"/>
    </sheetView>
  </sheetViews>
  <sheetFormatPr defaultColWidth="9.140625" defaultRowHeight="15"/>
  <cols>
    <col min="10" max="10" width="9.421875" style="0" bestFit="1" customWidth="1"/>
    <col min="17" max="18" width="9.00390625" style="0" customWidth="1"/>
    <col min="19" max="28" width="9.00390625" style="0" hidden="1" customWidth="1"/>
  </cols>
  <sheetData>
    <row r="1" spans="1:10" ht="15">
      <c r="A1" s="4" t="s">
        <v>71</v>
      </c>
      <c r="B1" s="4"/>
      <c r="C1" s="4" t="s">
        <v>161</v>
      </c>
      <c r="D1" s="4" t="s">
        <v>72</v>
      </c>
      <c r="E1" s="4" t="s">
        <v>73</v>
      </c>
      <c r="F1" s="4" t="s">
        <v>74</v>
      </c>
      <c r="G1" s="4" t="s">
        <v>75</v>
      </c>
      <c r="H1" s="4" t="s">
        <v>76</v>
      </c>
      <c r="I1" s="4" t="s">
        <v>77</v>
      </c>
      <c r="J1" s="4" t="s">
        <v>160</v>
      </c>
    </row>
    <row r="2" spans="1:28" ht="15">
      <c r="A2" s="4" t="s">
        <v>78</v>
      </c>
      <c r="B2" s="4"/>
      <c r="C2" s="4"/>
      <c r="W2" s="30">
        <f aca="true" t="shared" si="0" ref="W2:AB2">HEX2DEC(D2)</f>
        <v>0</v>
      </c>
      <c r="X2" s="30">
        <f t="shared" si="0"/>
        <v>0</v>
      </c>
      <c r="Y2" s="30">
        <f t="shared" si="0"/>
        <v>0</v>
      </c>
      <c r="Z2" s="30">
        <f t="shared" si="0"/>
        <v>0</v>
      </c>
      <c r="AA2" s="30">
        <f t="shared" si="0"/>
        <v>0</v>
      </c>
      <c r="AB2" s="30">
        <f t="shared" si="0"/>
        <v>0</v>
      </c>
    </row>
    <row r="3" spans="1:27" ht="15.75" thickBot="1">
      <c r="A3" s="21" t="s">
        <v>79</v>
      </c>
      <c r="B3" s="17"/>
      <c r="C3" s="6">
        <f>+((5-W2)*0.01)+((Y2-7)*0.05)+((Z2-9)*0.05)</f>
        <v>-0.75</v>
      </c>
      <c r="V3" s="30"/>
      <c r="W3" s="30"/>
      <c r="X3" s="30"/>
      <c r="Y3" s="30"/>
      <c r="Z3" s="30"/>
      <c r="AA3" s="30"/>
    </row>
    <row r="4" spans="1:9" ht="15">
      <c r="A4" s="28" t="s">
        <v>36</v>
      </c>
      <c r="B4" s="13"/>
      <c r="C4" s="13"/>
      <c r="D4" s="13"/>
      <c r="E4" s="13"/>
      <c r="F4" s="13"/>
      <c r="G4" s="14"/>
      <c r="I4" s="4" t="s">
        <v>59</v>
      </c>
    </row>
    <row r="5" spans="1:7" ht="15">
      <c r="A5" s="15" t="s">
        <v>26</v>
      </c>
      <c r="B5" s="16">
        <f>+step1!I16</f>
        <v>0</v>
      </c>
      <c r="C5" s="17" t="s">
        <v>20</v>
      </c>
      <c r="D5" s="17"/>
      <c r="E5" s="17"/>
      <c r="F5" s="17"/>
      <c r="G5" s="18"/>
    </row>
    <row r="6" spans="1:12" ht="15">
      <c r="A6" s="15" t="s">
        <v>27</v>
      </c>
      <c r="B6" s="19">
        <v>1.1</v>
      </c>
      <c r="C6" s="20" t="s">
        <v>28</v>
      </c>
      <c r="D6" s="16">
        <f>+B6*B5</f>
        <v>0</v>
      </c>
      <c r="E6" s="17" t="s">
        <v>20</v>
      </c>
      <c r="F6" s="17"/>
      <c r="G6" s="18"/>
      <c r="I6" s="70" t="s">
        <v>55</v>
      </c>
      <c r="K6" s="72" t="s">
        <v>57</v>
      </c>
      <c r="L6" s="41" t="s">
        <v>119</v>
      </c>
    </row>
    <row r="7" spans="1:12" ht="15.75" thickBot="1">
      <c r="A7" s="21"/>
      <c r="B7" s="17"/>
      <c r="C7" s="17"/>
      <c r="D7" s="17"/>
      <c r="E7" s="17"/>
      <c r="F7" s="17"/>
      <c r="G7" s="18"/>
      <c r="I7" s="71"/>
      <c r="J7" s="4" t="s">
        <v>56</v>
      </c>
      <c r="K7" s="72"/>
      <c r="L7" s="41"/>
    </row>
    <row r="8" spans="1:13" ht="15">
      <c r="A8" s="21" t="s">
        <v>29</v>
      </c>
      <c r="B8" s="19"/>
      <c r="C8" s="17" t="s">
        <v>20</v>
      </c>
      <c r="D8" s="17"/>
      <c r="E8" s="17"/>
      <c r="F8" s="17"/>
      <c r="G8" s="18"/>
      <c r="I8" s="9">
        <f>+step1!A5</f>
        <v>0</v>
      </c>
      <c r="J8" s="6">
        <f>+step1!C5</f>
        <v>0</v>
      </c>
      <c r="K8" s="3"/>
      <c r="L8" s="3"/>
      <c r="M8" s="6">
        <f>+K8*J8+J8*L8</f>
        <v>0</v>
      </c>
    </row>
    <row r="9" spans="1:13" ht="15">
      <c r="A9" s="21" t="s">
        <v>30</v>
      </c>
      <c r="B9" s="42"/>
      <c r="C9" s="26"/>
      <c r="D9" s="17"/>
      <c r="E9" s="17"/>
      <c r="F9" s="17"/>
      <c r="G9" s="18"/>
      <c r="I9" s="9">
        <f>+step1!A6</f>
        <v>0</v>
      </c>
      <c r="J9" s="6">
        <f>+step1!C6</f>
        <v>0</v>
      </c>
      <c r="K9" s="3"/>
      <c r="L9" s="3"/>
      <c r="M9" s="6">
        <f aca="true" t="shared" si="1" ref="M9:M22">+K9*J9</f>
        <v>0</v>
      </c>
    </row>
    <row r="10" spans="1:13" ht="15">
      <c r="A10" s="21" t="s">
        <v>32</v>
      </c>
      <c r="B10" s="19"/>
      <c r="C10" s="26"/>
      <c r="D10" s="17"/>
      <c r="E10" s="17" t="s">
        <v>33</v>
      </c>
      <c r="F10" s="16">
        <f>+B8*B9*B10</f>
        <v>0</v>
      </c>
      <c r="G10" s="18" t="s">
        <v>34</v>
      </c>
      <c r="I10" s="9">
        <f>+step1!A7</f>
        <v>0</v>
      </c>
      <c r="J10" s="6">
        <f>+step1!C7</f>
        <v>0</v>
      </c>
      <c r="K10" s="3"/>
      <c r="L10" s="3"/>
      <c r="M10" s="6">
        <f t="shared" si="1"/>
        <v>0</v>
      </c>
    </row>
    <row r="11" spans="1:13" ht="12.75" customHeight="1">
      <c r="A11" s="21"/>
      <c r="B11" s="17"/>
      <c r="C11" s="17"/>
      <c r="D11" s="17"/>
      <c r="E11" s="17"/>
      <c r="F11" s="16">
        <f>+F10/1000000</f>
        <v>0</v>
      </c>
      <c r="G11" s="18" t="s">
        <v>35</v>
      </c>
      <c r="I11" s="9">
        <f>+step1!A8</f>
        <v>0</v>
      </c>
      <c r="J11" s="6">
        <f>+step1!C8</f>
        <v>0</v>
      </c>
      <c r="K11" s="3"/>
      <c r="L11" s="3"/>
      <c r="M11" s="6">
        <f t="shared" si="1"/>
        <v>0</v>
      </c>
    </row>
    <row r="12" spans="1:13" ht="15.75" thickBot="1">
      <c r="A12" s="43" t="s">
        <v>125</v>
      </c>
      <c r="B12" s="46"/>
      <c r="C12" s="23" t="s">
        <v>162</v>
      </c>
      <c r="D12" s="23"/>
      <c r="E12" s="23" t="s">
        <v>126</v>
      </c>
      <c r="F12" s="46"/>
      <c r="G12" s="24" t="s">
        <v>127</v>
      </c>
      <c r="I12" s="9">
        <f>+step1!A9</f>
        <v>0</v>
      </c>
      <c r="J12" s="6">
        <f>+step1!C9</f>
        <v>0</v>
      </c>
      <c r="K12" s="3"/>
      <c r="L12" s="3"/>
      <c r="M12" s="6">
        <f t="shared" si="1"/>
        <v>0</v>
      </c>
    </row>
    <row r="13" spans="9:13" ht="15.75" thickBot="1">
      <c r="I13" s="9">
        <f>+step1!A10</f>
        <v>0</v>
      </c>
      <c r="J13" s="6">
        <f>+step1!C10</f>
        <v>0</v>
      </c>
      <c r="K13" s="3"/>
      <c r="L13" s="3"/>
      <c r="M13" s="6">
        <f t="shared" si="1"/>
        <v>0</v>
      </c>
    </row>
    <row r="14" spans="1:13" ht="15">
      <c r="A14" s="28" t="s">
        <v>37</v>
      </c>
      <c r="B14" s="13"/>
      <c r="C14" s="13"/>
      <c r="D14" s="13"/>
      <c r="E14" s="13"/>
      <c r="F14" s="13"/>
      <c r="G14" s="13"/>
      <c r="H14" s="14"/>
      <c r="I14" s="9">
        <f>+step1!A11</f>
        <v>0</v>
      </c>
      <c r="J14" s="6">
        <f>+step1!C11</f>
        <v>0</v>
      </c>
      <c r="K14" s="3"/>
      <c r="L14" s="3"/>
      <c r="M14" s="6">
        <f t="shared" si="1"/>
        <v>0</v>
      </c>
    </row>
    <row r="15" spans="1:13" ht="15">
      <c r="A15" s="15" t="s">
        <v>40</v>
      </c>
      <c r="B15" s="17"/>
      <c r="C15" s="17"/>
      <c r="D15" s="17"/>
      <c r="E15" s="17"/>
      <c r="F15" s="17"/>
      <c r="G15" s="17"/>
      <c r="H15" s="18"/>
      <c r="I15" s="9">
        <f>+step1!A12</f>
        <v>0</v>
      </c>
      <c r="J15" s="6">
        <f>+step1!C12</f>
        <v>0</v>
      </c>
      <c r="K15" s="3"/>
      <c r="L15" s="3"/>
      <c r="M15" s="6">
        <f t="shared" si="1"/>
        <v>0</v>
      </c>
    </row>
    <row r="16" spans="1:13" ht="15">
      <c r="A16" s="21" t="s">
        <v>25</v>
      </c>
      <c r="B16" s="17"/>
      <c r="C16" s="16">
        <f>+step1!I28</f>
        <v>0</v>
      </c>
      <c r="D16" s="17" t="s">
        <v>20</v>
      </c>
      <c r="E16" s="17" t="s">
        <v>80</v>
      </c>
      <c r="F16" s="17"/>
      <c r="G16" s="19">
        <v>0</v>
      </c>
      <c r="H16" s="18" t="s">
        <v>81</v>
      </c>
      <c r="I16" s="9">
        <f>+step1!A13</f>
        <v>0</v>
      </c>
      <c r="J16" s="6">
        <f>+step1!C13</f>
        <v>0</v>
      </c>
      <c r="K16" s="3"/>
      <c r="L16" s="3"/>
      <c r="M16" s="6">
        <f t="shared" si="1"/>
        <v>0</v>
      </c>
    </row>
    <row r="17" spans="1:13" ht="15">
      <c r="A17" s="21" t="s">
        <v>38</v>
      </c>
      <c r="B17" s="17"/>
      <c r="C17" s="19"/>
      <c r="D17" s="17"/>
      <c r="E17" s="17"/>
      <c r="F17" s="17"/>
      <c r="G17" s="17"/>
      <c r="H17" s="18"/>
      <c r="I17" s="9">
        <f>+step1!A14</f>
        <v>0</v>
      </c>
      <c r="J17" s="6">
        <f>+step1!C14</f>
        <v>0</v>
      </c>
      <c r="K17" s="3"/>
      <c r="L17" s="3"/>
      <c r="M17" s="6">
        <f t="shared" si="1"/>
        <v>0</v>
      </c>
    </row>
    <row r="18" spans="1:13" ht="15">
      <c r="A18" s="21"/>
      <c r="B18" s="21" t="s">
        <v>32</v>
      </c>
      <c r="C18" s="19">
        <v>1</v>
      </c>
      <c r="D18" s="17"/>
      <c r="E18" s="17"/>
      <c r="F18" s="17"/>
      <c r="G18" s="17"/>
      <c r="H18" s="18"/>
      <c r="I18" s="9">
        <f>+step1!A15</f>
        <v>0</v>
      </c>
      <c r="J18" s="6">
        <f>+step1!C15</f>
        <v>0</v>
      </c>
      <c r="K18" s="3"/>
      <c r="L18" s="3"/>
      <c r="M18" s="6">
        <f t="shared" si="1"/>
        <v>0</v>
      </c>
    </row>
    <row r="19" spans="1:13" ht="15">
      <c r="A19" s="21"/>
      <c r="B19" s="17"/>
      <c r="C19" s="25" t="s">
        <v>39</v>
      </c>
      <c r="D19" s="17">
        <f>+C16*C17*C18+G16</f>
        <v>0</v>
      </c>
      <c r="E19" s="17" t="s">
        <v>34</v>
      </c>
      <c r="F19" s="17"/>
      <c r="G19" s="17"/>
      <c r="H19" s="18"/>
      <c r="I19" s="9">
        <f>+step1!A16</f>
        <v>0</v>
      </c>
      <c r="J19" s="6">
        <f>+step1!C16</f>
        <v>0</v>
      </c>
      <c r="K19" s="3"/>
      <c r="L19" s="3"/>
      <c r="M19" s="6">
        <f t="shared" si="1"/>
        <v>0</v>
      </c>
    </row>
    <row r="20" spans="1:13" ht="15">
      <c r="A20" s="21"/>
      <c r="B20" s="17"/>
      <c r="C20" s="17"/>
      <c r="D20" s="17">
        <f>+D19/1000000</f>
        <v>0</v>
      </c>
      <c r="E20" s="17" t="s">
        <v>35</v>
      </c>
      <c r="F20" s="17"/>
      <c r="G20" s="17"/>
      <c r="H20" s="18"/>
      <c r="I20" s="9">
        <f>+step1!A17</f>
        <v>0</v>
      </c>
      <c r="J20" s="6">
        <f>+step1!C17</f>
        <v>0</v>
      </c>
      <c r="K20" s="3"/>
      <c r="L20" s="3"/>
      <c r="M20" s="6">
        <f t="shared" si="1"/>
        <v>0</v>
      </c>
    </row>
    <row r="21" spans="1:13" ht="15">
      <c r="A21" s="21" t="s">
        <v>41</v>
      </c>
      <c r="B21" s="17"/>
      <c r="C21" s="17"/>
      <c r="D21" s="17"/>
      <c r="E21" s="17"/>
      <c r="F21" s="17"/>
      <c r="G21" s="17"/>
      <c r="H21" s="18"/>
      <c r="I21" s="9">
        <f>+step1!A18</f>
        <v>0</v>
      </c>
      <c r="J21" s="6">
        <f>+step1!C18</f>
        <v>0</v>
      </c>
      <c r="K21" s="3"/>
      <c r="L21" s="3"/>
      <c r="M21" s="6">
        <f t="shared" si="1"/>
        <v>0</v>
      </c>
    </row>
    <row r="22" spans="1:13" ht="15">
      <c r="A22" s="21" t="s">
        <v>42</v>
      </c>
      <c r="B22" s="17"/>
      <c r="C22" s="16">
        <f>+C17*C18</f>
        <v>0</v>
      </c>
      <c r="D22" s="17"/>
      <c r="E22" s="17"/>
      <c r="F22" s="17"/>
      <c r="G22" s="17"/>
      <c r="H22" s="18"/>
      <c r="I22" s="9">
        <f>+step1!A19</f>
        <v>0</v>
      </c>
      <c r="J22" s="6">
        <f>+step1!C19</f>
        <v>0</v>
      </c>
      <c r="K22" s="3"/>
      <c r="L22" s="3"/>
      <c r="M22" s="6">
        <f t="shared" si="1"/>
        <v>0</v>
      </c>
    </row>
    <row r="23" spans="1:13" ht="15">
      <c r="A23" s="21"/>
      <c r="B23" s="21" t="s">
        <v>32</v>
      </c>
      <c r="C23" s="19">
        <v>1</v>
      </c>
      <c r="D23" s="17"/>
      <c r="E23" s="17"/>
      <c r="F23" s="17"/>
      <c r="G23" s="17"/>
      <c r="H23" s="18"/>
      <c r="K23" t="s">
        <v>58</v>
      </c>
      <c r="M23" s="6">
        <f>+SUM(M8:M22)</f>
        <v>0</v>
      </c>
    </row>
    <row r="24" spans="1:8" ht="15">
      <c r="A24" s="21"/>
      <c r="B24" s="68" t="s">
        <v>43</v>
      </c>
      <c r="C24" s="68"/>
      <c r="D24" s="17">
        <f>+C22*C16*C23</f>
        <v>0</v>
      </c>
      <c r="E24" s="17" t="s">
        <v>34</v>
      </c>
      <c r="F24" s="17"/>
      <c r="G24" s="17"/>
      <c r="H24" s="18"/>
    </row>
    <row r="25" spans="1:8" ht="15">
      <c r="A25" s="21"/>
      <c r="B25" s="17"/>
      <c r="C25" s="17"/>
      <c r="D25" s="17">
        <f>+D24/1000000</f>
        <v>0</v>
      </c>
      <c r="E25" s="17" t="s">
        <v>35</v>
      </c>
      <c r="F25" s="17"/>
      <c r="G25" s="17"/>
      <c r="H25" s="18"/>
    </row>
    <row r="26" spans="1:9" ht="13.5">
      <c r="A26" s="21" t="s">
        <v>44</v>
      </c>
      <c r="B26" s="17"/>
      <c r="C26" s="19">
        <v>0</v>
      </c>
      <c r="D26" s="17" t="s">
        <v>45</v>
      </c>
      <c r="E26" s="17"/>
      <c r="F26" s="17"/>
      <c r="G26" s="17"/>
      <c r="H26" s="18"/>
      <c r="I26" s="4" t="s">
        <v>60</v>
      </c>
    </row>
    <row r="27" spans="1:16" ht="14.25" thickBot="1">
      <c r="A27" s="21"/>
      <c r="B27" s="17"/>
      <c r="C27" s="17">
        <f>+C26*C16/100</f>
        <v>0</v>
      </c>
      <c r="D27" s="17" t="s">
        <v>20</v>
      </c>
      <c r="E27" s="17"/>
      <c r="F27" s="17"/>
      <c r="G27" s="17"/>
      <c r="H27" s="18"/>
      <c r="I27" s="4" t="s">
        <v>61</v>
      </c>
      <c r="M27" s="69" t="s">
        <v>64</v>
      </c>
      <c r="N27" s="69" t="s">
        <v>65</v>
      </c>
      <c r="O27" t="s">
        <v>66</v>
      </c>
      <c r="P27" t="s">
        <v>68</v>
      </c>
    </row>
    <row r="28" spans="1:16" ht="14.25" thickBot="1">
      <c r="A28" s="21"/>
      <c r="B28" s="17"/>
      <c r="C28" s="17" t="s">
        <v>46</v>
      </c>
      <c r="D28" s="17">
        <f>+C27*10000</f>
        <v>0</v>
      </c>
      <c r="E28" s="17" t="s">
        <v>34</v>
      </c>
      <c r="F28" s="17"/>
      <c r="G28" s="17"/>
      <c r="H28" s="18"/>
      <c r="I28" s="73" t="s">
        <v>3</v>
      </c>
      <c r="J28" s="74"/>
      <c r="K28" s="10" t="s">
        <v>62</v>
      </c>
      <c r="L28" s="11" t="s">
        <v>63</v>
      </c>
      <c r="M28" s="69"/>
      <c r="N28" s="69"/>
      <c r="O28" t="s">
        <v>67</v>
      </c>
      <c r="P28" t="s">
        <v>69</v>
      </c>
    </row>
    <row r="29" spans="1:17" ht="13.5">
      <c r="A29" s="21"/>
      <c r="B29" s="17"/>
      <c r="C29" s="17"/>
      <c r="D29" s="17">
        <f>+D28/1000000</f>
        <v>0</v>
      </c>
      <c r="E29" s="17" t="s">
        <v>35</v>
      </c>
      <c r="F29" s="17"/>
      <c r="G29" s="17"/>
      <c r="H29" s="18"/>
      <c r="I29" s="75">
        <f>+step1!A25</f>
        <v>0</v>
      </c>
      <c r="J29" s="75"/>
      <c r="K29" s="6">
        <f>+step1!C25</f>
        <v>0</v>
      </c>
      <c r="L29" s="6">
        <f>+step1!D25</f>
        <v>0</v>
      </c>
      <c r="M29" s="3"/>
      <c r="N29" s="3"/>
      <c r="O29" s="47">
        <f aca="true" t="shared" si="2" ref="O29:O43">+M29*K29+N29*L29</f>
        <v>0</v>
      </c>
      <c r="P29" s="48">
        <v>0</v>
      </c>
      <c r="Q29" s="47">
        <f aca="true" t="shared" si="3" ref="Q29:Q43">+P29*O29</f>
        <v>0</v>
      </c>
    </row>
    <row r="30" spans="1:17" ht="13.5">
      <c r="A30" s="67" t="s">
        <v>190</v>
      </c>
      <c r="B30" s="68"/>
      <c r="C30" s="19"/>
      <c r="D30" s="17" t="s">
        <v>14</v>
      </c>
      <c r="E30" s="17">
        <f>100*C30/1000000</f>
        <v>0</v>
      </c>
      <c r="F30" s="17" t="s">
        <v>35</v>
      </c>
      <c r="G30" s="17"/>
      <c r="H30" s="18"/>
      <c r="I30" s="66">
        <f>+step1!A26</f>
        <v>0</v>
      </c>
      <c r="J30" s="66"/>
      <c r="K30" s="6">
        <f>+step1!C26</f>
        <v>0</v>
      </c>
      <c r="L30" s="6">
        <f>+step1!D26</f>
        <v>0</v>
      </c>
      <c r="M30" s="3"/>
      <c r="N30" s="3"/>
      <c r="O30" s="47">
        <f t="shared" si="2"/>
        <v>0</v>
      </c>
      <c r="P30" s="48">
        <v>0</v>
      </c>
      <c r="Q30" s="47">
        <f t="shared" si="3"/>
        <v>0</v>
      </c>
    </row>
    <row r="31" spans="1:17" ht="13.5">
      <c r="A31" s="21" t="s">
        <v>47</v>
      </c>
      <c r="B31" s="17"/>
      <c r="C31" s="16">
        <f>+C17*C18</f>
        <v>0</v>
      </c>
      <c r="D31" s="17" t="s">
        <v>34</v>
      </c>
      <c r="E31" s="17"/>
      <c r="F31" s="17"/>
      <c r="G31" s="17"/>
      <c r="H31" s="18"/>
      <c r="I31" s="66">
        <f>+step1!A27</f>
        <v>0</v>
      </c>
      <c r="J31" s="66"/>
      <c r="K31" s="6">
        <f>+step1!C27</f>
        <v>0</v>
      </c>
      <c r="L31" s="6">
        <f>+step1!D27</f>
        <v>0</v>
      </c>
      <c r="M31" s="3"/>
      <c r="N31" s="3"/>
      <c r="O31" s="47">
        <f t="shared" si="2"/>
        <v>0</v>
      </c>
      <c r="P31" s="48">
        <v>0</v>
      </c>
      <c r="Q31" s="47">
        <f t="shared" si="3"/>
        <v>0</v>
      </c>
    </row>
    <row r="32" spans="1:17" ht="13.5">
      <c r="A32" s="21"/>
      <c r="B32" s="17"/>
      <c r="C32" s="26"/>
      <c r="D32" s="27" t="s">
        <v>31</v>
      </c>
      <c r="E32" s="17"/>
      <c r="F32" s="17"/>
      <c r="G32" s="17"/>
      <c r="H32" s="18"/>
      <c r="I32" s="66">
        <f>+step1!A28</f>
        <v>0</v>
      </c>
      <c r="J32" s="66"/>
      <c r="K32" s="6">
        <f>+step1!C28</f>
        <v>0</v>
      </c>
      <c r="L32" s="6">
        <f>+step1!D28</f>
        <v>0</v>
      </c>
      <c r="M32" s="3"/>
      <c r="N32" s="3"/>
      <c r="O32" s="47">
        <f t="shared" si="2"/>
        <v>0</v>
      </c>
      <c r="P32" s="48">
        <v>0</v>
      </c>
      <c r="Q32" s="47">
        <f t="shared" si="3"/>
        <v>0</v>
      </c>
    </row>
    <row r="33" spans="1:17" ht="13.5">
      <c r="A33" s="21"/>
      <c r="B33" s="17" t="s">
        <v>48</v>
      </c>
      <c r="C33" s="17">
        <f>+C31*0.45</f>
        <v>0</v>
      </c>
      <c r="D33" s="19">
        <v>1</v>
      </c>
      <c r="E33" s="17">
        <f>+C33*D33*$C$16</f>
        <v>0</v>
      </c>
      <c r="F33" s="17" t="s">
        <v>34</v>
      </c>
      <c r="G33" s="17">
        <f>+E33/1000000</f>
        <v>0</v>
      </c>
      <c r="H33" s="18" t="s">
        <v>35</v>
      </c>
      <c r="I33" s="66">
        <f>+step1!A29</f>
        <v>0</v>
      </c>
      <c r="J33" s="66"/>
      <c r="K33" s="6">
        <f>+step1!C29</f>
        <v>0</v>
      </c>
      <c r="L33" s="6">
        <f>+step1!D29</f>
        <v>0</v>
      </c>
      <c r="M33" s="3"/>
      <c r="N33" s="3"/>
      <c r="O33" s="47">
        <f t="shared" si="2"/>
        <v>0</v>
      </c>
      <c r="P33" s="48">
        <v>0</v>
      </c>
      <c r="Q33" s="47">
        <f t="shared" si="3"/>
        <v>0</v>
      </c>
    </row>
    <row r="34" spans="1:17" ht="13.5">
      <c r="A34" s="21"/>
      <c r="B34" s="17" t="s">
        <v>49</v>
      </c>
      <c r="C34" s="17">
        <f>0.05*C31</f>
        <v>0</v>
      </c>
      <c r="D34" s="19">
        <v>1</v>
      </c>
      <c r="E34" s="17">
        <f>+C34*D34*$C$16</f>
        <v>0</v>
      </c>
      <c r="F34" s="17" t="s">
        <v>34</v>
      </c>
      <c r="G34" s="17">
        <f>+E34/1000000</f>
        <v>0</v>
      </c>
      <c r="H34" s="18" t="s">
        <v>35</v>
      </c>
      <c r="I34" s="66">
        <f>+step1!A30</f>
        <v>0</v>
      </c>
      <c r="J34" s="66"/>
      <c r="K34" s="6">
        <f>+step1!C30</f>
        <v>0</v>
      </c>
      <c r="L34" s="6">
        <f>+step1!D30</f>
        <v>0</v>
      </c>
      <c r="M34" s="3"/>
      <c r="N34" s="3"/>
      <c r="O34" s="47">
        <f t="shared" si="2"/>
        <v>0</v>
      </c>
      <c r="P34" s="48">
        <v>0</v>
      </c>
      <c r="Q34" s="47">
        <f t="shared" si="3"/>
        <v>0</v>
      </c>
    </row>
    <row r="35" spans="1:17" ht="13.5">
      <c r="A35" s="21"/>
      <c r="B35" s="17" t="s">
        <v>50</v>
      </c>
      <c r="C35" s="17">
        <f>0.45*C31</f>
        <v>0</v>
      </c>
      <c r="D35" s="19">
        <v>1</v>
      </c>
      <c r="E35" s="17">
        <f>+C35*D35*$C$16</f>
        <v>0</v>
      </c>
      <c r="F35" s="17" t="s">
        <v>34</v>
      </c>
      <c r="G35" s="17">
        <f>+E35/1000000</f>
        <v>0</v>
      </c>
      <c r="H35" s="18" t="s">
        <v>35</v>
      </c>
      <c r="I35" s="66">
        <f>+step1!A31</f>
        <v>0</v>
      </c>
      <c r="J35" s="66"/>
      <c r="K35" s="6">
        <f>+step1!C31</f>
        <v>0</v>
      </c>
      <c r="L35" s="6">
        <f>+step1!D31</f>
        <v>0</v>
      </c>
      <c r="M35" s="3"/>
      <c r="N35" s="3"/>
      <c r="O35" s="47">
        <f t="shared" si="2"/>
        <v>0</v>
      </c>
      <c r="P35" s="48">
        <v>0</v>
      </c>
      <c r="Q35" s="47">
        <f t="shared" si="3"/>
        <v>0</v>
      </c>
    </row>
    <row r="36" spans="1:17" ht="13.5">
      <c r="A36" s="21"/>
      <c r="B36" s="17" t="s">
        <v>51</v>
      </c>
      <c r="C36" s="17">
        <f>0.05*C31</f>
        <v>0</v>
      </c>
      <c r="D36" s="19">
        <v>1</v>
      </c>
      <c r="E36" s="17">
        <f>+C36*D36*$C$16</f>
        <v>0</v>
      </c>
      <c r="F36" s="17" t="s">
        <v>34</v>
      </c>
      <c r="G36" s="17">
        <f>+E36/1000000</f>
        <v>0</v>
      </c>
      <c r="H36" s="18" t="s">
        <v>35</v>
      </c>
      <c r="I36" s="66">
        <f>+step1!A32</f>
        <v>0</v>
      </c>
      <c r="J36" s="66"/>
      <c r="K36" s="6">
        <f>+step1!C32</f>
        <v>0</v>
      </c>
      <c r="L36" s="6">
        <f>+step1!D32</f>
        <v>0</v>
      </c>
      <c r="M36" s="3"/>
      <c r="N36" s="3"/>
      <c r="O36" s="47">
        <f t="shared" si="2"/>
        <v>0</v>
      </c>
      <c r="P36" s="48">
        <v>0</v>
      </c>
      <c r="Q36" s="47">
        <f t="shared" si="3"/>
        <v>0</v>
      </c>
    </row>
    <row r="37" spans="1:17" ht="13.5">
      <c r="A37" s="21"/>
      <c r="B37" s="17"/>
      <c r="C37" s="17"/>
      <c r="D37" s="17"/>
      <c r="E37" s="17"/>
      <c r="F37" s="17"/>
      <c r="G37" s="17"/>
      <c r="H37" s="18"/>
      <c r="I37" s="66">
        <f>+step1!A33</f>
        <v>0</v>
      </c>
      <c r="J37" s="66"/>
      <c r="K37" s="6">
        <f>+step1!C33</f>
        <v>0</v>
      </c>
      <c r="L37" s="6">
        <f>+step1!D33</f>
        <v>0</v>
      </c>
      <c r="M37" s="3"/>
      <c r="N37" s="3"/>
      <c r="O37" s="47">
        <f t="shared" si="2"/>
        <v>0</v>
      </c>
      <c r="P37" s="48">
        <v>0</v>
      </c>
      <c r="Q37" s="47">
        <f t="shared" si="3"/>
        <v>0</v>
      </c>
    </row>
    <row r="38" spans="1:17" ht="13.5">
      <c r="A38" s="21"/>
      <c r="B38" s="26" t="s">
        <v>52</v>
      </c>
      <c r="C38" s="16">
        <f>+D19+D24+D28+E33+E34+E35+E36</f>
        <v>0</v>
      </c>
      <c r="D38" s="17" t="s">
        <v>34</v>
      </c>
      <c r="E38" s="16">
        <f>+C38/1000000</f>
        <v>0</v>
      </c>
      <c r="F38" s="26" t="s">
        <v>35</v>
      </c>
      <c r="G38" s="17"/>
      <c r="H38" s="18"/>
      <c r="I38" s="66">
        <f>+step1!A34</f>
        <v>0</v>
      </c>
      <c r="J38" s="66"/>
      <c r="K38" s="6">
        <f>+step1!C34</f>
        <v>0</v>
      </c>
      <c r="L38" s="6">
        <f>+step1!D34</f>
        <v>0</v>
      </c>
      <c r="M38" s="3"/>
      <c r="N38" s="3"/>
      <c r="O38" s="47">
        <f t="shared" si="2"/>
        <v>0</v>
      </c>
      <c r="P38" s="48">
        <v>0</v>
      </c>
      <c r="Q38" s="47">
        <f t="shared" si="3"/>
        <v>0</v>
      </c>
    </row>
    <row r="39" spans="1:17" ht="14.25" thickBot="1">
      <c r="A39" s="22"/>
      <c r="B39" s="26" t="s">
        <v>86</v>
      </c>
      <c r="C39" s="19">
        <v>1</v>
      </c>
      <c r="D39" s="17"/>
      <c r="E39" s="26" t="s">
        <v>191</v>
      </c>
      <c r="F39" s="86"/>
      <c r="G39" s="17" t="s">
        <v>192</v>
      </c>
      <c r="H39" s="18"/>
      <c r="I39" s="66">
        <f>+step1!A35</f>
        <v>0</v>
      </c>
      <c r="J39" s="66"/>
      <c r="K39" s="6">
        <f>+step1!C35</f>
        <v>0</v>
      </c>
      <c r="L39" s="6">
        <f>+step1!D35</f>
        <v>0</v>
      </c>
      <c r="M39" s="3"/>
      <c r="N39" s="3"/>
      <c r="O39" s="47">
        <f t="shared" si="2"/>
        <v>0</v>
      </c>
      <c r="P39" s="48">
        <v>0</v>
      </c>
      <c r="Q39" s="47">
        <f t="shared" si="3"/>
        <v>0</v>
      </c>
    </row>
    <row r="40" spans="2:17" ht="14.25" thickBot="1">
      <c r="B40" s="29" t="s">
        <v>70</v>
      </c>
      <c r="C40" s="46">
        <f>+C38*4/100*C39-(C30*10)</f>
        <v>0</v>
      </c>
      <c r="D40" s="23" t="s">
        <v>34</v>
      </c>
      <c r="E40" s="46">
        <f>+C40/1000000</f>
        <v>0</v>
      </c>
      <c r="F40" s="29" t="s">
        <v>35</v>
      </c>
      <c r="G40" s="23"/>
      <c r="H40" s="24"/>
      <c r="I40" s="66">
        <f>+step1!A36</f>
        <v>0</v>
      </c>
      <c r="J40" s="66"/>
      <c r="K40" s="6">
        <f>+step1!C36</f>
        <v>0</v>
      </c>
      <c r="L40" s="6">
        <f>+step1!D36</f>
        <v>0</v>
      </c>
      <c r="M40" s="3"/>
      <c r="N40" s="3"/>
      <c r="O40" s="47">
        <f t="shared" si="2"/>
        <v>0</v>
      </c>
      <c r="P40" s="48">
        <v>0</v>
      </c>
      <c r="Q40" s="47">
        <f t="shared" si="3"/>
        <v>0</v>
      </c>
    </row>
    <row r="41" spans="9:17" ht="13.5">
      <c r="I41" s="66">
        <f>+step1!A37</f>
        <v>0</v>
      </c>
      <c r="J41" s="66"/>
      <c r="K41" s="6">
        <f>+step1!C37</f>
        <v>0</v>
      </c>
      <c r="L41" s="6">
        <f>+step1!D37</f>
        <v>0</v>
      </c>
      <c r="M41" s="3"/>
      <c r="N41" s="3"/>
      <c r="O41" s="47">
        <f t="shared" si="2"/>
        <v>0</v>
      </c>
      <c r="P41" s="48">
        <v>0</v>
      </c>
      <c r="Q41" s="47">
        <f t="shared" si="3"/>
        <v>0</v>
      </c>
    </row>
    <row r="42" spans="9:17" ht="13.5">
      <c r="I42" s="66">
        <f>+step1!A38</f>
        <v>0</v>
      </c>
      <c r="J42" s="66"/>
      <c r="K42" s="6">
        <f>+step1!C38</f>
        <v>0</v>
      </c>
      <c r="L42" s="6">
        <f>+step1!D38</f>
        <v>0</v>
      </c>
      <c r="M42" s="3"/>
      <c r="N42" s="3"/>
      <c r="O42" s="47">
        <f t="shared" si="2"/>
        <v>0</v>
      </c>
      <c r="P42" s="48">
        <v>0</v>
      </c>
      <c r="Q42" s="47">
        <f t="shared" si="3"/>
        <v>0</v>
      </c>
    </row>
    <row r="43" spans="9:17" ht="13.5">
      <c r="I43" s="66">
        <f>+step1!A39</f>
        <v>0</v>
      </c>
      <c r="J43" s="66"/>
      <c r="K43" s="6">
        <f>+step1!C39</f>
        <v>0</v>
      </c>
      <c r="L43" s="6">
        <f>+step1!D39</f>
        <v>0</v>
      </c>
      <c r="M43" s="3"/>
      <c r="N43" s="3"/>
      <c r="O43" s="47">
        <f t="shared" si="2"/>
        <v>0</v>
      </c>
      <c r="P43" s="48">
        <v>0</v>
      </c>
      <c r="Q43" s="47">
        <f t="shared" si="3"/>
        <v>0</v>
      </c>
    </row>
    <row r="44" spans="14:17" ht="13.5">
      <c r="N44" t="s">
        <v>58</v>
      </c>
      <c r="O44" s="47">
        <f>+SUM(O29:O43)</f>
        <v>0</v>
      </c>
      <c r="Q44" s="47">
        <f>SUM(Q29:Q43)</f>
        <v>0</v>
      </c>
    </row>
    <row r="46" spans="9:12" ht="13.5">
      <c r="I46" t="s">
        <v>118</v>
      </c>
      <c r="K46" s="47">
        <f>+O44+M23</f>
        <v>0</v>
      </c>
      <c r="L46" t="s">
        <v>81</v>
      </c>
    </row>
    <row r="47" spans="11:12" ht="13.5">
      <c r="K47" s="47">
        <f>+K46/1000000</f>
        <v>0</v>
      </c>
      <c r="L47" t="s">
        <v>121</v>
      </c>
    </row>
    <row r="48" spans="9:11" ht="13.5">
      <c r="I48" t="s">
        <v>120</v>
      </c>
      <c r="J48" s="47">
        <f>+C38+K46</f>
        <v>0</v>
      </c>
      <c r="K48" t="s">
        <v>81</v>
      </c>
    </row>
    <row r="49" spans="10:11" ht="13.5">
      <c r="J49" s="47">
        <f>+J48/1000000</f>
        <v>0</v>
      </c>
      <c r="K49" t="s">
        <v>121</v>
      </c>
    </row>
  </sheetData>
  <sheetProtection/>
  <mergeCells count="22">
    <mergeCell ref="B24:C24"/>
    <mergeCell ref="I6:I7"/>
    <mergeCell ref="K6:K7"/>
    <mergeCell ref="I28:J28"/>
    <mergeCell ref="I29:J29"/>
    <mergeCell ref="I43:J43"/>
    <mergeCell ref="I35:J35"/>
    <mergeCell ref="I36:J36"/>
    <mergeCell ref="I37:J37"/>
    <mergeCell ref="I38:J38"/>
    <mergeCell ref="I41:J41"/>
    <mergeCell ref="I42:J42"/>
    <mergeCell ref="I30:J30"/>
    <mergeCell ref="I31:J31"/>
    <mergeCell ref="I32:J32"/>
    <mergeCell ref="I33:J33"/>
    <mergeCell ref="I34:J34"/>
    <mergeCell ref="A30:B30"/>
    <mergeCell ref="I39:J39"/>
    <mergeCell ref="M27:M28"/>
    <mergeCell ref="N27:N28"/>
    <mergeCell ref="I40:J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N33" sqref="N33"/>
    </sheetView>
  </sheetViews>
  <sheetFormatPr defaultColWidth="9.140625" defaultRowHeight="15"/>
  <cols>
    <col min="8" max="8" width="9.421875" style="0" bestFit="1" customWidth="1"/>
    <col min="11" max="11" width="9.421875" style="0" bestFit="1" customWidth="1"/>
    <col min="15" max="17" width="9.00390625" style="0" customWidth="1"/>
  </cols>
  <sheetData>
    <row r="1" spans="1:10" ht="13.5">
      <c r="A1" s="32"/>
      <c r="B1" s="32" t="s">
        <v>99</v>
      </c>
      <c r="C1" s="32"/>
      <c r="D1" s="32"/>
      <c r="E1" s="82" t="s">
        <v>92</v>
      </c>
      <c r="F1" s="80" t="s">
        <v>91</v>
      </c>
      <c r="G1" s="77" t="s">
        <v>93</v>
      </c>
      <c r="H1" s="84" t="s">
        <v>94</v>
      </c>
      <c r="I1" s="85"/>
      <c r="J1" s="77" t="s">
        <v>90</v>
      </c>
    </row>
    <row r="2" spans="1:17" ht="13.5">
      <c r="A2" s="33" t="s">
        <v>87</v>
      </c>
      <c r="B2" s="33" t="s">
        <v>157</v>
      </c>
      <c r="C2" s="33" t="s">
        <v>88</v>
      </c>
      <c r="D2" s="33" t="s">
        <v>89</v>
      </c>
      <c r="E2" s="83"/>
      <c r="F2" s="81"/>
      <c r="G2" s="78"/>
      <c r="H2" s="31" t="s">
        <v>95</v>
      </c>
      <c r="I2" s="35" t="s">
        <v>96</v>
      </c>
      <c r="J2" s="78"/>
      <c r="K2" t="s">
        <v>97</v>
      </c>
      <c r="L2" t="s">
        <v>98</v>
      </c>
      <c r="O2" t="s">
        <v>139</v>
      </c>
      <c r="P2" t="s">
        <v>159</v>
      </c>
      <c r="Q2" t="s">
        <v>172</v>
      </c>
    </row>
    <row r="3" spans="1:17" ht="13.5">
      <c r="A3" s="39"/>
      <c r="B3" s="34"/>
      <c r="C3" s="34"/>
      <c r="D3" s="34"/>
      <c r="E3" s="49"/>
      <c r="F3" s="49"/>
      <c r="G3" s="49"/>
      <c r="H3" s="36"/>
      <c r="I3" s="37"/>
      <c r="J3" s="38">
        <v>0</v>
      </c>
      <c r="K3">
        <f>+I3*O3*365+H3*C3*D3*J3*365</f>
        <v>0</v>
      </c>
      <c r="L3" s="47">
        <f>+O3*F3*365+E3*J3*D3*365+G3*C3</f>
        <v>0</v>
      </c>
      <c r="O3">
        <f>+IF(J3&gt;100%,C3,C3*J3)</f>
        <v>0</v>
      </c>
      <c r="P3">
        <f>+B3*C3</f>
        <v>0</v>
      </c>
      <c r="Q3">
        <f>+(IF('step2,3'!C2="X",0,IF('step2,3'!C2="E",1,IF('step2,3'!C2="D",3,IF('step2,3'!C2="C",6,IF('step2,3'!C2="B",9,IF('step2,3'!C2="A",12,0)))))+HEX2DEC('step2,3'!G2)+HEX2DEC('step2,3'!J2))/3)</f>
        <v>0</v>
      </c>
    </row>
    <row r="4" spans="1:16" ht="13.5">
      <c r="A4" s="39"/>
      <c r="B4" s="34"/>
      <c r="C4" s="34"/>
      <c r="D4" s="34"/>
      <c r="E4" s="49"/>
      <c r="F4" s="49"/>
      <c r="G4" s="49"/>
      <c r="H4" s="36"/>
      <c r="I4" s="37"/>
      <c r="J4" s="38">
        <v>0</v>
      </c>
      <c r="K4">
        <f aca="true" t="shared" si="0" ref="K4:K13">+I4*O4*365+H4*C4*D4*J4*365</f>
        <v>0</v>
      </c>
      <c r="L4" s="47">
        <f aca="true" t="shared" si="1" ref="L4:L13">+O4*F4*365+E4*J4*D4*365+G4*C4</f>
        <v>0</v>
      </c>
      <c r="O4">
        <f aca="true" t="shared" si="2" ref="O4:O13">+IF(J4&gt;100%,C4,C4*J4)</f>
        <v>0</v>
      </c>
      <c r="P4">
        <f aca="true" t="shared" si="3" ref="P4:P13">+B4*C4</f>
        <v>0</v>
      </c>
    </row>
    <row r="5" spans="1:16" ht="13.5">
      <c r="A5" s="39"/>
      <c r="B5" s="34"/>
      <c r="C5" s="34"/>
      <c r="D5" s="34"/>
      <c r="E5" s="49"/>
      <c r="F5" s="49"/>
      <c r="G5" s="49"/>
      <c r="H5" s="36"/>
      <c r="I5" s="37"/>
      <c r="J5" s="38">
        <v>0</v>
      </c>
      <c r="K5">
        <f t="shared" si="0"/>
        <v>0</v>
      </c>
      <c r="L5" s="47">
        <f t="shared" si="1"/>
        <v>0</v>
      </c>
      <c r="O5">
        <f t="shared" si="2"/>
        <v>0</v>
      </c>
      <c r="P5">
        <f t="shared" si="3"/>
        <v>0</v>
      </c>
    </row>
    <row r="6" spans="1:16" ht="13.5">
      <c r="A6" s="39"/>
      <c r="B6" s="34"/>
      <c r="C6" s="34"/>
      <c r="D6" s="34"/>
      <c r="E6" s="49"/>
      <c r="F6" s="49"/>
      <c r="G6" s="49"/>
      <c r="H6" s="36"/>
      <c r="I6" s="37"/>
      <c r="J6" s="38">
        <v>0</v>
      </c>
      <c r="K6">
        <f t="shared" si="0"/>
        <v>0</v>
      </c>
      <c r="L6" s="47">
        <f t="shared" si="1"/>
        <v>0</v>
      </c>
      <c r="O6">
        <f t="shared" si="2"/>
        <v>0</v>
      </c>
      <c r="P6">
        <f t="shared" si="3"/>
        <v>0</v>
      </c>
    </row>
    <row r="7" spans="1:16" ht="13.5">
      <c r="A7" s="39"/>
      <c r="B7" s="34"/>
      <c r="C7" s="34"/>
      <c r="D7" s="34"/>
      <c r="E7" s="49"/>
      <c r="F7" s="49"/>
      <c r="G7" s="49"/>
      <c r="H7" s="36"/>
      <c r="I7" s="37"/>
      <c r="J7" s="38">
        <v>0</v>
      </c>
      <c r="K7">
        <f t="shared" si="0"/>
        <v>0</v>
      </c>
      <c r="L7" s="47">
        <f t="shared" si="1"/>
        <v>0</v>
      </c>
      <c r="O7">
        <f t="shared" si="2"/>
        <v>0</v>
      </c>
      <c r="P7">
        <f t="shared" si="3"/>
        <v>0</v>
      </c>
    </row>
    <row r="8" spans="1:16" ht="13.5">
      <c r="A8" s="39"/>
      <c r="B8" s="34"/>
      <c r="C8" s="34"/>
      <c r="D8" s="34"/>
      <c r="E8" s="49"/>
      <c r="F8" s="49"/>
      <c r="G8" s="49"/>
      <c r="H8" s="36"/>
      <c r="I8" s="37"/>
      <c r="J8" s="38">
        <v>0</v>
      </c>
      <c r="K8">
        <f t="shared" si="0"/>
        <v>0</v>
      </c>
      <c r="L8" s="47">
        <f t="shared" si="1"/>
        <v>0</v>
      </c>
      <c r="O8">
        <f t="shared" si="2"/>
        <v>0</v>
      </c>
      <c r="P8">
        <f t="shared" si="3"/>
        <v>0</v>
      </c>
    </row>
    <row r="9" spans="1:16" ht="13.5">
      <c r="A9" s="39"/>
      <c r="B9" s="34"/>
      <c r="C9" s="34"/>
      <c r="D9" s="34"/>
      <c r="E9" s="49"/>
      <c r="F9" s="49"/>
      <c r="G9" s="49"/>
      <c r="H9" s="36"/>
      <c r="I9" s="37"/>
      <c r="J9" s="38">
        <v>0</v>
      </c>
      <c r="K9">
        <f t="shared" si="0"/>
        <v>0</v>
      </c>
      <c r="L9" s="47">
        <f t="shared" si="1"/>
        <v>0</v>
      </c>
      <c r="O9">
        <f t="shared" si="2"/>
        <v>0</v>
      </c>
      <c r="P9">
        <f t="shared" si="3"/>
        <v>0</v>
      </c>
    </row>
    <row r="10" spans="1:16" ht="13.5">
      <c r="A10" s="39"/>
      <c r="B10" s="34"/>
      <c r="C10" s="34"/>
      <c r="D10" s="34"/>
      <c r="E10" s="49"/>
      <c r="F10" s="49"/>
      <c r="G10" s="49"/>
      <c r="H10" s="36"/>
      <c r="I10" s="37"/>
      <c r="J10" s="38">
        <v>0</v>
      </c>
      <c r="K10">
        <f t="shared" si="0"/>
        <v>0</v>
      </c>
      <c r="L10" s="47">
        <f t="shared" si="1"/>
        <v>0</v>
      </c>
      <c r="O10">
        <f t="shared" si="2"/>
        <v>0</v>
      </c>
      <c r="P10">
        <f t="shared" si="3"/>
        <v>0</v>
      </c>
    </row>
    <row r="11" spans="1:16" ht="13.5">
      <c r="A11" s="39"/>
      <c r="B11" s="34"/>
      <c r="C11" s="34"/>
      <c r="D11" s="34"/>
      <c r="E11" s="49"/>
      <c r="F11" s="49"/>
      <c r="G11" s="49"/>
      <c r="H11" s="36"/>
      <c r="I11" s="37"/>
      <c r="J11" s="38">
        <v>0</v>
      </c>
      <c r="K11">
        <f t="shared" si="0"/>
        <v>0</v>
      </c>
      <c r="L11" s="47">
        <f t="shared" si="1"/>
        <v>0</v>
      </c>
      <c r="O11">
        <f t="shared" si="2"/>
        <v>0</v>
      </c>
      <c r="P11">
        <f t="shared" si="3"/>
        <v>0</v>
      </c>
    </row>
    <row r="12" spans="1:16" ht="13.5">
      <c r="A12" s="39"/>
      <c r="B12" s="34"/>
      <c r="C12" s="34"/>
      <c r="D12" s="34"/>
      <c r="E12" s="49"/>
      <c r="F12" s="49"/>
      <c r="G12" s="49"/>
      <c r="H12" s="36"/>
      <c r="I12" s="37"/>
      <c r="J12" s="38">
        <v>0</v>
      </c>
      <c r="K12">
        <f t="shared" si="0"/>
        <v>0</v>
      </c>
      <c r="L12" s="47">
        <f t="shared" si="1"/>
        <v>0</v>
      </c>
      <c r="O12">
        <f t="shared" si="2"/>
        <v>0</v>
      </c>
      <c r="P12">
        <f t="shared" si="3"/>
        <v>0</v>
      </c>
    </row>
    <row r="13" spans="1:16" ht="13.5">
      <c r="A13" s="39"/>
      <c r="B13" s="34"/>
      <c r="C13" s="34"/>
      <c r="D13" s="34"/>
      <c r="E13" s="49"/>
      <c r="F13" s="49"/>
      <c r="G13" s="49"/>
      <c r="H13" s="36"/>
      <c r="I13" s="37"/>
      <c r="J13" s="38">
        <v>0</v>
      </c>
      <c r="K13">
        <f t="shared" si="0"/>
        <v>0</v>
      </c>
      <c r="L13" s="47">
        <f t="shared" si="1"/>
        <v>0</v>
      </c>
      <c r="O13">
        <f t="shared" si="2"/>
        <v>0</v>
      </c>
      <c r="P13">
        <f t="shared" si="3"/>
        <v>0</v>
      </c>
    </row>
    <row r="14" spans="1:16" ht="13.5">
      <c r="A14" s="26" t="s">
        <v>158</v>
      </c>
      <c r="B14" s="26"/>
      <c r="C14" s="26"/>
      <c r="D14" s="26" t="e">
        <f>+P14</f>
        <v>#DIV/0!</v>
      </c>
      <c r="E14" s="26"/>
      <c r="F14" s="26" t="s">
        <v>171</v>
      </c>
      <c r="G14" s="26">
        <f>+ROUNDDOWN(Q3,0)</f>
        <v>0</v>
      </c>
      <c r="H14" s="26" t="s">
        <v>173</v>
      </c>
      <c r="I14" s="26"/>
      <c r="J14" s="50" t="s">
        <v>140</v>
      </c>
      <c r="K14" s="51">
        <f>SUM(K3:K13)</f>
        <v>0</v>
      </c>
      <c r="L14" s="51">
        <f>SUM(L3:L13)</f>
        <v>0</v>
      </c>
      <c r="P14" t="e">
        <f>+SUM(P3:P13)/SUM(C3:C13)</f>
        <v>#DIV/0!</v>
      </c>
    </row>
    <row r="15" spans="1:3" ht="14.25" thickBot="1">
      <c r="A15" t="s">
        <v>182</v>
      </c>
      <c r="B15" s="3"/>
      <c r="C15" t="s">
        <v>183</v>
      </c>
    </row>
    <row r="16" spans="1:16" ht="13.5">
      <c r="A16" s="56" t="s">
        <v>180</v>
      </c>
      <c r="B16" s="13"/>
      <c r="C16" s="13"/>
      <c r="D16" s="13"/>
      <c r="E16" s="13"/>
      <c r="F16" s="13"/>
      <c r="G16" s="13"/>
      <c r="H16" s="14"/>
      <c r="I16" s="56" t="s">
        <v>181</v>
      </c>
      <c r="J16" s="13"/>
      <c r="K16" s="13"/>
      <c r="L16" s="13"/>
      <c r="M16" s="13"/>
      <c r="N16" s="13"/>
      <c r="O16" s="13"/>
      <c r="P16" s="14"/>
    </row>
    <row r="17" spans="1:16" ht="13.5">
      <c r="A17" s="21" t="s">
        <v>163</v>
      </c>
      <c r="B17" s="17"/>
      <c r="C17" s="19"/>
      <c r="D17" s="17"/>
      <c r="E17" s="17"/>
      <c r="F17" s="17"/>
      <c r="G17" s="17"/>
      <c r="H17" s="18"/>
      <c r="I17" s="21" t="s">
        <v>111</v>
      </c>
      <c r="J17" s="17"/>
      <c r="K17" s="19">
        <v>8</v>
      </c>
      <c r="L17" s="17"/>
      <c r="M17" s="17"/>
      <c r="N17" s="17"/>
      <c r="O17" s="17"/>
      <c r="P17" s="18"/>
    </row>
    <row r="18" spans="1:16" ht="13.5">
      <c r="A18" s="21" t="s">
        <v>113</v>
      </c>
      <c r="B18" s="19"/>
      <c r="C18" s="17" t="s">
        <v>100</v>
      </c>
      <c r="D18" s="17"/>
      <c r="E18" s="16">
        <f>+B18*4</f>
        <v>0</v>
      </c>
      <c r="F18" s="17" t="s">
        <v>104</v>
      </c>
      <c r="G18" s="17" t="s">
        <v>107</v>
      </c>
      <c r="H18" s="57">
        <f>+E19</f>
        <v>0</v>
      </c>
      <c r="I18" s="21" t="s">
        <v>113</v>
      </c>
      <c r="J18" s="19"/>
      <c r="K18" s="17" t="s">
        <v>100</v>
      </c>
      <c r="L18" s="17"/>
      <c r="M18" s="16">
        <f>+J18*4</f>
        <v>0</v>
      </c>
      <c r="N18" s="17" t="s">
        <v>104</v>
      </c>
      <c r="O18" s="17" t="s">
        <v>107</v>
      </c>
      <c r="P18" s="57">
        <f>+M19</f>
        <v>0</v>
      </c>
    </row>
    <row r="19" spans="1:16" ht="13.5">
      <c r="A19" s="21" t="s">
        <v>101</v>
      </c>
      <c r="B19" s="19"/>
      <c r="C19" s="17" t="s">
        <v>102</v>
      </c>
      <c r="D19" s="17"/>
      <c r="E19" s="58">
        <f>+E18*B19*365</f>
        <v>0</v>
      </c>
      <c r="F19" s="17" t="s">
        <v>81</v>
      </c>
      <c r="G19" s="17" t="s">
        <v>108</v>
      </c>
      <c r="H19" s="18">
        <f>+D20*E18*B20*365*(100%-B21)</f>
        <v>0</v>
      </c>
      <c r="I19" s="21" t="s">
        <v>101</v>
      </c>
      <c r="J19" s="19"/>
      <c r="K19" s="17" t="s">
        <v>102</v>
      </c>
      <c r="L19" s="17"/>
      <c r="M19" s="58">
        <f>+M18*J19*365</f>
        <v>0</v>
      </c>
      <c r="N19" s="17" t="s">
        <v>81</v>
      </c>
      <c r="O19" s="17" t="s">
        <v>108</v>
      </c>
      <c r="P19" s="18">
        <f>+L20*M18*J20*365*(100%-J21)</f>
        <v>0</v>
      </c>
    </row>
    <row r="20" spans="1:16" ht="13.5">
      <c r="A20" s="21" t="s">
        <v>103</v>
      </c>
      <c r="B20" s="19"/>
      <c r="C20" s="17" t="s">
        <v>105</v>
      </c>
      <c r="D20" s="59">
        <v>0</v>
      </c>
      <c r="E20" s="17"/>
      <c r="F20" s="17"/>
      <c r="G20" s="17" t="s">
        <v>109</v>
      </c>
      <c r="H20" s="60">
        <f>+H19-H18</f>
        <v>0</v>
      </c>
      <c r="I20" s="21" t="s">
        <v>103</v>
      </c>
      <c r="J20" s="19"/>
      <c r="K20" s="17" t="s">
        <v>105</v>
      </c>
      <c r="L20" s="59">
        <v>0</v>
      </c>
      <c r="M20" s="17"/>
      <c r="N20" s="17"/>
      <c r="O20" s="17" t="s">
        <v>109</v>
      </c>
      <c r="P20" s="60">
        <f>+P19-P18</f>
        <v>0</v>
      </c>
    </row>
    <row r="21" spans="1:16" ht="14.25" thickBot="1">
      <c r="A21" s="22" t="s">
        <v>106</v>
      </c>
      <c r="B21" s="61">
        <v>0</v>
      </c>
      <c r="C21" s="23"/>
      <c r="D21" s="23"/>
      <c r="E21" s="23"/>
      <c r="F21" s="23"/>
      <c r="G21" s="23"/>
      <c r="H21" s="24"/>
      <c r="I21" s="22" t="s">
        <v>106</v>
      </c>
      <c r="J21" s="61">
        <v>0</v>
      </c>
      <c r="K21" s="23"/>
      <c r="L21" s="23"/>
      <c r="M21" s="23"/>
      <c r="N21" s="23"/>
      <c r="O21" s="23"/>
      <c r="P21" s="24"/>
    </row>
    <row r="23" spans="13:14" ht="13.5">
      <c r="M23" t="s">
        <v>141</v>
      </c>
      <c r="N23" t="s">
        <v>143</v>
      </c>
    </row>
    <row r="24" spans="1:14" ht="13.5">
      <c r="A24" t="s">
        <v>110</v>
      </c>
      <c r="L24" t="s">
        <v>142</v>
      </c>
      <c r="M24">
        <f>+K14</f>
        <v>0</v>
      </c>
      <c r="N24">
        <f>+L14</f>
        <v>0</v>
      </c>
    </row>
    <row r="25" spans="1:14" ht="13.5">
      <c r="A25" t="s">
        <v>111</v>
      </c>
      <c r="C25" s="3"/>
      <c r="D25" t="s">
        <v>112</v>
      </c>
      <c r="L25" t="s">
        <v>144</v>
      </c>
      <c r="M25">
        <f>+H19+P19</f>
        <v>0</v>
      </c>
      <c r="N25">
        <f>+H18+P18</f>
        <v>0</v>
      </c>
    </row>
    <row r="26" spans="1:14" ht="13.5">
      <c r="A26" t="s">
        <v>113</v>
      </c>
      <c r="B26" s="3"/>
      <c r="C26" s="79" t="s">
        <v>100</v>
      </c>
      <c r="D26" s="79"/>
      <c r="E26" s="6">
        <f>+B26*5</f>
        <v>0</v>
      </c>
      <c r="F26" t="s">
        <v>104</v>
      </c>
      <c r="G26" t="s">
        <v>107</v>
      </c>
      <c r="H26" s="47">
        <f>+E27</f>
        <v>0</v>
      </c>
      <c r="L26" t="s">
        <v>145</v>
      </c>
      <c r="M26">
        <f>+H27</f>
        <v>0</v>
      </c>
      <c r="N26">
        <f>+H26</f>
        <v>0</v>
      </c>
    </row>
    <row r="27" spans="1:14" ht="13.5">
      <c r="A27" t="s">
        <v>114</v>
      </c>
      <c r="B27" s="6">
        <f>+C25</f>
        <v>0</v>
      </c>
      <c r="C27" s="79" t="s">
        <v>115</v>
      </c>
      <c r="D27" s="79"/>
      <c r="E27" s="47">
        <f>+E26*B27*365</f>
        <v>0</v>
      </c>
      <c r="F27" t="s">
        <v>81</v>
      </c>
      <c r="G27" t="s">
        <v>108</v>
      </c>
      <c r="H27">
        <f>+E26*E28*B28*365*(100%-B29)</f>
        <v>0</v>
      </c>
      <c r="L27" t="s">
        <v>146</v>
      </c>
      <c r="M27" s="52"/>
      <c r="N27">
        <f>+'step2,3'!Q44</f>
        <v>0</v>
      </c>
    </row>
    <row r="28" spans="1:14" ht="13.5">
      <c r="A28" t="s">
        <v>116</v>
      </c>
      <c r="B28" s="6">
        <f>+C25*5</f>
        <v>0</v>
      </c>
      <c r="C28" t="s">
        <v>81</v>
      </c>
      <c r="D28" t="s">
        <v>105</v>
      </c>
      <c r="E28" s="40">
        <v>0</v>
      </c>
      <c r="G28" t="s">
        <v>109</v>
      </c>
      <c r="H28" s="6">
        <f>+H27-H26</f>
        <v>0</v>
      </c>
      <c r="L28" t="s">
        <v>147</v>
      </c>
      <c r="M28" s="52"/>
      <c r="N28">
        <f>+'step2,3'!C40</f>
        <v>0</v>
      </c>
    </row>
    <row r="29" spans="1:14" ht="13.5">
      <c r="A29" t="s">
        <v>117</v>
      </c>
      <c r="B29" s="40">
        <v>0</v>
      </c>
      <c r="L29" t="s">
        <v>148</v>
      </c>
      <c r="M29" s="52"/>
      <c r="N29">
        <f>+'step2,3'!B12</f>
        <v>0</v>
      </c>
    </row>
    <row r="30" spans="12:14" ht="13.5">
      <c r="L30" t="s">
        <v>149</v>
      </c>
      <c r="N30">
        <f>+'step2,3'!F12</f>
        <v>0</v>
      </c>
    </row>
    <row r="31" spans="1:14" ht="13.5">
      <c r="A31" s="76"/>
      <c r="B31" s="76"/>
      <c r="C31" s="51"/>
      <c r="D31" s="51"/>
      <c r="E31" s="76"/>
      <c r="F31" s="76"/>
      <c r="G31" s="62"/>
      <c r="H31" s="51"/>
      <c r="L31" t="s">
        <v>150</v>
      </c>
      <c r="M31" s="52"/>
      <c r="N31">
        <f>+D34</f>
        <v>0</v>
      </c>
    </row>
    <row r="32" spans="12:14" ht="13.5">
      <c r="L32" t="s">
        <v>151</v>
      </c>
      <c r="M32">
        <f>+A38+D38</f>
        <v>0</v>
      </c>
      <c r="N32">
        <f>+A41+D41</f>
        <v>0</v>
      </c>
    </row>
    <row r="33" spans="1:14" ht="13.5">
      <c r="A33" t="s">
        <v>135</v>
      </c>
      <c r="B33" s="6">
        <f>+B15</f>
        <v>0</v>
      </c>
      <c r="C33" t="s">
        <v>136</v>
      </c>
      <c r="D33" s="3">
        <v>3000</v>
      </c>
      <c r="E33" t="s">
        <v>152</v>
      </c>
      <c r="L33" t="s">
        <v>176</v>
      </c>
      <c r="M33" s="52"/>
      <c r="N33">
        <f>+H38</f>
        <v>0</v>
      </c>
    </row>
    <row r="34" spans="3:14" ht="13.5">
      <c r="C34" t="s">
        <v>137</v>
      </c>
      <c r="D34" s="47">
        <f>+B33*D33*12</f>
        <v>0</v>
      </c>
      <c r="E34" t="s">
        <v>138</v>
      </c>
      <c r="L34" t="s">
        <v>164</v>
      </c>
      <c r="M34">
        <f>+SUM(M24:M32)</f>
        <v>0</v>
      </c>
      <c r="N34">
        <f>+SUM(N24:N33)</f>
        <v>0</v>
      </c>
    </row>
    <row r="35" spans="12:13" ht="13.5">
      <c r="L35" t="s">
        <v>165</v>
      </c>
      <c r="M35" s="3">
        <f>+M34-N34</f>
        <v>0</v>
      </c>
    </row>
    <row r="36" spans="1:4" ht="13.5">
      <c r="A36" t="s">
        <v>188</v>
      </c>
      <c r="D36" t="s">
        <v>189</v>
      </c>
    </row>
    <row r="37" spans="1:4" ht="13.5">
      <c r="A37" t="s">
        <v>184</v>
      </c>
      <c r="D37" t="s">
        <v>184</v>
      </c>
    </row>
    <row r="38" spans="1:9" ht="13.5">
      <c r="A38" s="3"/>
      <c r="B38" t="s">
        <v>185</v>
      </c>
      <c r="D38" s="3"/>
      <c r="E38" t="s">
        <v>185</v>
      </c>
      <c r="F38" t="s">
        <v>187</v>
      </c>
      <c r="H38" s="53"/>
      <c r="I38" t="s">
        <v>175</v>
      </c>
    </row>
    <row r="40" spans="1:4" ht="13.5">
      <c r="A40" t="s">
        <v>186</v>
      </c>
      <c r="D40" t="s">
        <v>186</v>
      </c>
    </row>
    <row r="41" spans="1:5" ht="13.5">
      <c r="A41" s="47"/>
      <c r="B41" t="s">
        <v>185</v>
      </c>
      <c r="D41" s="47"/>
      <c r="E41" t="s">
        <v>185</v>
      </c>
    </row>
  </sheetData>
  <sheetProtection/>
  <mergeCells count="9">
    <mergeCell ref="E31:F31"/>
    <mergeCell ref="A31:B31"/>
    <mergeCell ref="J1:J2"/>
    <mergeCell ref="C26:D26"/>
    <mergeCell ref="C27:D27"/>
    <mergeCell ref="F1:F2"/>
    <mergeCell ref="E1:E2"/>
    <mergeCell ref="G1:G2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2" sqref="A22:IV23"/>
    </sheetView>
  </sheetViews>
  <sheetFormatPr defaultColWidth="9.140625" defaultRowHeight="15"/>
  <cols>
    <col min="1" max="1" width="11.140625" style="0" customWidth="1"/>
  </cols>
  <sheetData>
    <row r="1" spans="1:7" ht="13.5">
      <c r="A1" s="4" t="s">
        <v>122</v>
      </c>
      <c r="B1" s="3"/>
      <c r="C1" s="3"/>
      <c r="E1" t="s">
        <v>111</v>
      </c>
      <c r="G1" s="6" t="e">
        <f>+'利益計算'!D14</f>
        <v>#DIV/0!</v>
      </c>
    </row>
    <row r="2" spans="1:6" ht="13.5">
      <c r="A2" s="4" t="s">
        <v>123</v>
      </c>
      <c r="B2" s="6">
        <f>+'step2,3'!B8</f>
        <v>0</v>
      </c>
      <c r="C2" t="s">
        <v>20</v>
      </c>
      <c r="D2" t="s">
        <v>124</v>
      </c>
      <c r="E2" s="6">
        <f>+'step2,3'!F11</f>
        <v>0</v>
      </c>
      <c r="F2" t="s">
        <v>35</v>
      </c>
    </row>
    <row r="3" spans="1:4" ht="13.5">
      <c r="A3" s="45" t="s">
        <v>128</v>
      </c>
      <c r="B3" s="6">
        <f>+step1!I28</f>
        <v>0</v>
      </c>
      <c r="C3" t="s">
        <v>129</v>
      </c>
      <c r="D3" t="str">
        <f>+step1!H15&amp;"階建て"&amp;IF(step1!H24=0," ","+屋内駐車場"&amp;step1!H24)</f>
        <v>1階建て </v>
      </c>
    </row>
    <row r="4" spans="2:7" ht="13.5">
      <c r="B4" t="s">
        <v>52</v>
      </c>
      <c r="C4" s="6">
        <f>+'step2,3'!E38</f>
        <v>0</v>
      </c>
      <c r="D4" t="s">
        <v>35</v>
      </c>
      <c r="E4" s="44" t="s">
        <v>130</v>
      </c>
      <c r="F4" s="6">
        <f>+'step2,3'!E40</f>
        <v>0</v>
      </c>
      <c r="G4" t="s">
        <v>35</v>
      </c>
    </row>
    <row r="5" spans="2:7" ht="13.5">
      <c r="B5" t="s">
        <v>131</v>
      </c>
      <c r="C5" s="6">
        <f>+'step2,3'!K47</f>
        <v>0</v>
      </c>
      <c r="D5" t="s">
        <v>35</v>
      </c>
      <c r="E5" t="s">
        <v>132</v>
      </c>
      <c r="F5" s="6">
        <f>+'step2,3'!J49</f>
        <v>0</v>
      </c>
      <c r="G5" t="s">
        <v>35</v>
      </c>
    </row>
    <row r="6" spans="1:6" ht="13.5">
      <c r="A6" t="s">
        <v>174</v>
      </c>
      <c r="B6" s="6">
        <f>+'利益計算'!G14</f>
        <v>0</v>
      </c>
      <c r="C6" s="51" t="s">
        <v>173</v>
      </c>
      <c r="F6" s="51"/>
    </row>
    <row r="7" spans="1:8" ht="13.5">
      <c r="A7" s="4" t="s">
        <v>133</v>
      </c>
      <c r="B7" s="54"/>
      <c r="C7" s="54"/>
      <c r="D7" s="54"/>
      <c r="E7" s="54"/>
      <c r="F7" s="54"/>
      <c r="G7" s="54"/>
      <c r="H7" t="s">
        <v>179</v>
      </c>
    </row>
    <row r="8" spans="2:7" ht="13.5">
      <c r="B8" s="54"/>
      <c r="C8" s="54"/>
      <c r="D8" s="54"/>
      <c r="E8" s="54"/>
      <c r="F8" s="54"/>
      <c r="G8" s="54"/>
    </row>
    <row r="9" spans="2:7" ht="13.5">
      <c r="B9" s="54"/>
      <c r="C9" s="54"/>
      <c r="D9" s="54"/>
      <c r="E9" s="54"/>
      <c r="F9" s="54"/>
      <c r="G9" s="54"/>
    </row>
    <row r="10" spans="2:7" ht="13.5">
      <c r="B10" s="54"/>
      <c r="C10" s="54"/>
      <c r="D10" s="54"/>
      <c r="E10" s="54"/>
      <c r="F10" s="54"/>
      <c r="G10" s="54"/>
    </row>
    <row r="11" spans="2:7" ht="13.5">
      <c r="B11" s="54"/>
      <c r="C11" s="54"/>
      <c r="D11" s="54"/>
      <c r="E11" s="54"/>
      <c r="F11" s="54"/>
      <c r="G11" s="54"/>
    </row>
    <row r="12" spans="2:7" ht="13.5">
      <c r="B12" s="54"/>
      <c r="C12" s="54"/>
      <c r="D12" s="54"/>
      <c r="E12" s="54"/>
      <c r="F12" s="54"/>
      <c r="G12" s="54"/>
    </row>
    <row r="13" spans="2:7" ht="13.5">
      <c r="B13" s="54"/>
      <c r="C13" s="54"/>
      <c r="D13" s="54"/>
      <c r="E13" s="54"/>
      <c r="F13" s="54"/>
      <c r="G13" s="54"/>
    </row>
    <row r="14" spans="2:7" ht="13.5">
      <c r="B14" s="54"/>
      <c r="C14" s="54"/>
      <c r="D14" s="54"/>
      <c r="E14" s="54"/>
      <c r="F14" s="54"/>
      <c r="G14" s="54"/>
    </row>
    <row r="15" spans="2:7" ht="13.5">
      <c r="B15" s="54"/>
      <c r="C15" s="54"/>
      <c r="D15" s="54"/>
      <c r="E15" s="54"/>
      <c r="F15" s="54"/>
      <c r="G15" s="54"/>
    </row>
    <row r="16" spans="1:8" ht="13.5">
      <c r="A16" s="4" t="s">
        <v>134</v>
      </c>
      <c r="B16" s="54"/>
      <c r="C16" s="54"/>
      <c r="D16" s="54"/>
      <c r="E16" s="54"/>
      <c r="F16" s="54"/>
      <c r="G16" s="54"/>
      <c r="H16" t="s">
        <v>179</v>
      </c>
    </row>
    <row r="17" spans="2:7" ht="13.5">
      <c r="B17" s="54"/>
      <c r="C17" s="54"/>
      <c r="D17" s="54"/>
      <c r="E17" s="54"/>
      <c r="F17" s="54"/>
      <c r="G17" s="54"/>
    </row>
    <row r="18" spans="2:7" ht="13.5">
      <c r="B18" s="54"/>
      <c r="C18" s="54"/>
      <c r="D18" s="54"/>
      <c r="E18" s="54"/>
      <c r="F18" s="54"/>
      <c r="G18" s="54"/>
    </row>
    <row r="19" spans="2:7" ht="13.5">
      <c r="B19" s="54"/>
      <c r="C19" s="54"/>
      <c r="D19" s="54"/>
      <c r="E19" s="54"/>
      <c r="F19" s="54"/>
      <c r="G19" s="54"/>
    </row>
    <row r="20" spans="2:7" ht="13.5">
      <c r="B20" s="54"/>
      <c r="C20" s="54"/>
      <c r="D20" s="54"/>
      <c r="E20" s="54"/>
      <c r="F20" s="54"/>
      <c r="G20" s="54"/>
    </row>
    <row r="21" spans="2:7" ht="13.5">
      <c r="B21" s="54"/>
      <c r="C21" s="54"/>
      <c r="D21" s="54"/>
      <c r="E21" s="54"/>
      <c r="F21" s="54"/>
      <c r="G21" s="54"/>
    </row>
    <row r="22" spans="2:7" ht="13.5">
      <c r="B22" s="54"/>
      <c r="C22" s="54"/>
      <c r="D22" s="54"/>
      <c r="E22" s="54"/>
      <c r="F22" s="54"/>
      <c r="G22" s="54"/>
    </row>
    <row r="23" spans="2:7" ht="13.5">
      <c r="B23" s="54"/>
      <c r="C23" s="54"/>
      <c r="D23" s="54"/>
      <c r="E23" s="54"/>
      <c r="F23" s="54"/>
      <c r="G23" s="54"/>
    </row>
    <row r="24" spans="2:7" ht="13.5">
      <c r="B24" s="54"/>
      <c r="C24" s="54"/>
      <c r="D24" s="54"/>
      <c r="E24" s="54"/>
      <c r="F24" s="54"/>
      <c r="G24" s="54"/>
    </row>
    <row r="25" spans="1:5" ht="13.5">
      <c r="A25" s="4" t="s">
        <v>153</v>
      </c>
      <c r="B25" s="6">
        <f>+'利益計算'!B33</f>
        <v>0</v>
      </c>
      <c r="C25" t="s">
        <v>154</v>
      </c>
      <c r="D25" t="s">
        <v>155</v>
      </c>
      <c r="E25" s="3"/>
    </row>
    <row r="26" spans="1:4" ht="13.5">
      <c r="A26" s="4" t="s">
        <v>156</v>
      </c>
      <c r="B26" t="s">
        <v>177</v>
      </c>
      <c r="C26" s="6">
        <f>+'step2,3'!C26</f>
        <v>0</v>
      </c>
      <c r="D26" t="s">
        <v>178</v>
      </c>
    </row>
    <row r="30" spans="1:7" ht="13.5">
      <c r="A30" s="4" t="s">
        <v>166</v>
      </c>
      <c r="C30" t="s">
        <v>167</v>
      </c>
      <c r="D30" t="s">
        <v>168</v>
      </c>
      <c r="E30" t="s">
        <v>169</v>
      </c>
      <c r="G30" t="s">
        <v>170</v>
      </c>
    </row>
    <row r="31" ht="13.5">
      <c r="G31">
        <f ca="1">+INT(RAND()*6)+1</f>
        <v>6</v>
      </c>
    </row>
    <row r="35" spans="2:5" ht="13.5">
      <c r="B35" s="55"/>
      <c r="C35" s="4"/>
      <c r="D35" s="4"/>
      <c r="E35" s="4"/>
    </row>
    <row r="36" spans="2:5" ht="13.5">
      <c r="B36" s="4"/>
      <c r="C36" s="4"/>
      <c r="D36" s="4"/>
      <c r="E3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</cp:lastModifiedBy>
  <dcterms:created xsi:type="dcterms:W3CDTF">2010-05-03T12:54:20Z</dcterms:created>
  <dcterms:modified xsi:type="dcterms:W3CDTF">2011-04-12T11:39:58Z</dcterms:modified>
  <cp:category/>
  <cp:version/>
  <cp:contentType/>
  <cp:contentStatus/>
</cp:coreProperties>
</file>